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wnloads\"/>
    </mc:Choice>
  </mc:AlternateContent>
  <xr:revisionPtr revIDLastSave="0" documentId="8_{180F97F0-CD9F-4D35-9C53-7AA5C6481D42}" xr6:coauthVersionLast="45" xr6:coauthVersionMax="45" xr10:uidLastSave="{00000000-0000-0000-0000-000000000000}"/>
  <bookViews>
    <workbookView xWindow="-110" yWindow="-110" windowWidth="19420" windowHeight="10420" xr2:uid="{57D2EABF-F2E5-473B-A000-001C873ABF59}"/>
  </bookViews>
  <sheets>
    <sheet name="Reiknivé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17" i="1"/>
  <c r="D16" i="1"/>
  <c r="D18" i="1" s="1"/>
  <c r="C13" i="1"/>
  <c r="I8" i="1"/>
  <c r="J8" i="1" s="1"/>
  <c r="P8" i="1" s="1"/>
  <c r="G13" i="1" s="1"/>
  <c r="I9" i="1" l="1"/>
  <c r="J9" i="1" s="1"/>
  <c r="D19" i="1"/>
  <c r="D22" i="1"/>
  <c r="D13" i="1"/>
  <c r="M8" i="1"/>
  <c r="L8" i="1"/>
  <c r="D17" i="1"/>
  <c r="D23" i="1"/>
  <c r="P9" i="1" l="1"/>
  <c r="M9" i="1" s="1"/>
  <c r="I10" i="1"/>
  <c r="K8" i="1"/>
  <c r="N8" i="1" s="1"/>
  <c r="L9" i="1" l="1"/>
  <c r="K9" i="1"/>
  <c r="I11" i="1"/>
  <c r="J10" i="1"/>
  <c r="S8" i="1"/>
  <c r="G15" i="1" s="1"/>
  <c r="N9" i="1" l="1"/>
  <c r="S9" i="1" s="1"/>
  <c r="T9" i="1" s="1"/>
  <c r="P10" i="1"/>
  <c r="K10" i="1" s="1"/>
  <c r="L10" i="1"/>
  <c r="I12" i="1"/>
  <c r="J11" i="1"/>
  <c r="T8" i="1"/>
  <c r="G16" i="1" s="1"/>
  <c r="Q8" i="1"/>
  <c r="G14" i="1" s="1"/>
  <c r="Q9" i="1" l="1"/>
  <c r="P11" i="1"/>
  <c r="M11" i="1" s="1"/>
  <c r="J12" i="1"/>
  <c r="I13" i="1"/>
  <c r="M10" i="1"/>
  <c r="L11" i="1" l="1"/>
  <c r="N10" i="1"/>
  <c r="S10" i="1" s="1"/>
  <c r="K11" i="1"/>
  <c r="J13" i="1"/>
  <c r="I14" i="1"/>
  <c r="P12" i="1"/>
  <c r="K12" i="1" s="1"/>
  <c r="L12" i="1"/>
  <c r="T10" i="1" l="1"/>
  <c r="Q10" i="1"/>
  <c r="N11" i="1"/>
  <c r="S11" i="1" s="1"/>
  <c r="M12" i="1"/>
  <c r="I15" i="1"/>
  <c r="J14" i="1"/>
  <c r="L13" i="1"/>
  <c r="P13" i="1"/>
  <c r="T11" i="1" l="1"/>
  <c r="Q11" i="1"/>
  <c r="N12" i="1"/>
  <c r="S12" i="1" s="1"/>
  <c r="K13" i="1"/>
  <c r="M13" i="1"/>
  <c r="L14" i="1"/>
  <c r="P14" i="1"/>
  <c r="K14" i="1" s="1"/>
  <c r="J15" i="1"/>
  <c r="I16" i="1"/>
  <c r="T12" i="1" l="1"/>
  <c r="Q12" i="1"/>
  <c r="N13" i="1"/>
  <c r="S13" i="1" s="1"/>
  <c r="Q13" i="1" s="1"/>
  <c r="M14" i="1"/>
  <c r="P15" i="1"/>
  <c r="K15" i="1" s="1"/>
  <c r="L15" i="1"/>
  <c r="J16" i="1"/>
  <c r="I17" i="1"/>
  <c r="N14" i="1" l="1"/>
  <c r="S14" i="1" s="1"/>
  <c r="M15" i="1"/>
  <c r="T13" i="1"/>
  <c r="P16" i="1"/>
  <c r="M16" i="1" s="1"/>
  <c r="L16" i="1"/>
  <c r="K16" i="1"/>
  <c r="J17" i="1"/>
  <c r="I18" i="1"/>
  <c r="Q14" i="1" l="1"/>
  <c r="T14" i="1"/>
  <c r="N16" i="1"/>
  <c r="S16" i="1" s="1"/>
  <c r="Q16" i="1" s="1"/>
  <c r="N15" i="1"/>
  <c r="S15" i="1" s="1"/>
  <c r="P17" i="1"/>
  <c r="K17" i="1" s="1"/>
  <c r="L17" i="1"/>
  <c r="I19" i="1"/>
  <c r="J18" i="1"/>
  <c r="T15" i="1" l="1"/>
  <c r="Q15" i="1"/>
  <c r="M17" i="1"/>
  <c r="T16" i="1"/>
  <c r="I20" i="1"/>
  <c r="J19" i="1"/>
  <c r="P18" i="1"/>
  <c r="M18" i="1" s="1"/>
  <c r="L18" i="1"/>
  <c r="K18" i="1" l="1"/>
  <c r="N18" i="1"/>
  <c r="S18" i="1" s="1"/>
  <c r="N17" i="1"/>
  <c r="S17" i="1" s="1"/>
  <c r="P19" i="1"/>
  <c r="L19" i="1" s="1"/>
  <c r="J20" i="1"/>
  <c r="I21" i="1"/>
  <c r="K19" i="1" l="1"/>
  <c r="T17" i="1"/>
  <c r="Q17" i="1"/>
  <c r="M19" i="1"/>
  <c r="K20" i="1"/>
  <c r="P20" i="1"/>
  <c r="L20" i="1" s="1"/>
  <c r="J21" i="1"/>
  <c r="I22" i="1"/>
  <c r="Q18" i="1"/>
  <c r="T18" i="1"/>
  <c r="N19" i="1" l="1"/>
  <c r="S19" i="1" s="1"/>
  <c r="M20" i="1"/>
  <c r="I23" i="1"/>
  <c r="J22" i="1"/>
  <c r="P21" i="1"/>
  <c r="L21" i="1" s="1"/>
  <c r="K21" i="1" l="1"/>
  <c r="Q19" i="1"/>
  <c r="T19" i="1"/>
  <c r="N20" i="1"/>
  <c r="S20" i="1" s="1"/>
  <c r="M21" i="1"/>
  <c r="K22" i="1"/>
  <c r="P22" i="1"/>
  <c r="L22" i="1" s="1"/>
  <c r="I24" i="1"/>
  <c r="J23" i="1"/>
  <c r="T20" i="1" l="1"/>
  <c r="Q20" i="1"/>
  <c r="N21" i="1"/>
  <c r="S21" i="1" s="1"/>
  <c r="M22" i="1"/>
  <c r="N22" i="1" s="1"/>
  <c r="P23" i="1"/>
  <c r="L23" i="1" s="1"/>
  <c r="K23" i="1"/>
  <c r="J24" i="1"/>
  <c r="I25" i="1"/>
  <c r="T21" i="1" l="1"/>
  <c r="Q21" i="1"/>
  <c r="S22" i="1"/>
  <c r="Q22" i="1" s="1"/>
  <c r="M23" i="1"/>
  <c r="N23" i="1" s="1"/>
  <c r="P24" i="1"/>
  <c r="M24" i="1" s="1"/>
  <c r="L24" i="1"/>
  <c r="K24" i="1"/>
  <c r="J25" i="1"/>
  <c r="I26" i="1"/>
  <c r="N24" i="1" l="1"/>
  <c r="T22" i="1"/>
  <c r="S23" i="1"/>
  <c r="T23" i="1" s="1"/>
  <c r="J26" i="1"/>
  <c r="I27" i="1"/>
  <c r="S24" i="1"/>
  <c r="L25" i="1"/>
  <c r="P25" i="1"/>
  <c r="M25" i="1" s="1"/>
  <c r="K25" i="1" l="1"/>
  <c r="Q23" i="1"/>
  <c r="N25" i="1"/>
  <c r="S25" i="1" s="1"/>
  <c r="T25" i="1" s="1"/>
  <c r="T24" i="1"/>
  <c r="Q24" i="1"/>
  <c r="I28" i="1"/>
  <c r="J27" i="1"/>
  <c r="K26" i="1"/>
  <c r="P26" i="1"/>
  <c r="M26" i="1" s="1"/>
  <c r="L26" i="1"/>
  <c r="N26" i="1" l="1"/>
  <c r="S26" i="1" s="1"/>
  <c r="Q25" i="1"/>
  <c r="P27" i="1"/>
  <c r="M27" i="1" s="1"/>
  <c r="K27" i="1"/>
  <c r="L27" i="1"/>
  <c r="I29" i="1"/>
  <c r="J28" i="1"/>
  <c r="N27" i="1" l="1"/>
  <c r="S27" i="1" s="1"/>
  <c r="P28" i="1"/>
  <c r="K28" i="1" s="1"/>
  <c r="M28" i="1"/>
  <c r="L28" i="1"/>
  <c r="J29" i="1"/>
  <c r="I30" i="1"/>
  <c r="Q26" i="1"/>
  <c r="T26" i="1"/>
  <c r="N28" i="1" l="1"/>
  <c r="S28" i="1" s="1"/>
  <c r="T27" i="1"/>
  <c r="Q27" i="1"/>
  <c r="I31" i="1"/>
  <c r="J30" i="1"/>
  <c r="L29" i="1"/>
  <c r="P29" i="1"/>
  <c r="M29" i="1" s="1"/>
  <c r="K29" i="1" l="1"/>
  <c r="N29" i="1" s="1"/>
  <c r="S29" i="1" s="1"/>
  <c r="T28" i="1"/>
  <c r="Q28" i="1"/>
  <c r="P30" i="1"/>
  <c r="M30" i="1" s="1"/>
  <c r="L30" i="1"/>
  <c r="K30" i="1"/>
  <c r="J31" i="1"/>
  <c r="I32" i="1"/>
  <c r="N30" i="1" l="1"/>
  <c r="S30" i="1" s="1"/>
  <c r="P31" i="1"/>
  <c r="M31" i="1" s="1"/>
  <c r="K31" i="1"/>
  <c r="L31" i="1"/>
  <c r="J32" i="1"/>
  <c r="I33" i="1"/>
  <c r="T29" i="1"/>
  <c r="Q29" i="1"/>
  <c r="N31" i="1" l="1"/>
  <c r="S31" i="1" s="1"/>
  <c r="I34" i="1"/>
  <c r="J33" i="1"/>
  <c r="P32" i="1"/>
  <c r="M32" i="1"/>
  <c r="K32" i="1"/>
  <c r="L32" i="1"/>
  <c r="Q30" i="1"/>
  <c r="T30" i="1"/>
  <c r="N32" i="1" l="1"/>
  <c r="S32" i="1" s="1"/>
  <c r="L33" i="1"/>
  <c r="P33" i="1"/>
  <c r="M33" i="1" s="1"/>
  <c r="T31" i="1"/>
  <c r="Q31" i="1"/>
  <c r="I35" i="1"/>
  <c r="J34" i="1"/>
  <c r="K33" i="1" l="1"/>
  <c r="N33" i="1" s="1"/>
  <c r="L34" i="1"/>
  <c r="P34" i="1"/>
  <c r="M34" i="1" s="1"/>
  <c r="T32" i="1"/>
  <c r="Q32" i="1"/>
  <c r="J35" i="1"/>
  <c r="I36" i="1"/>
  <c r="K34" i="1" l="1"/>
  <c r="S33" i="1"/>
  <c r="T33" i="1" s="1"/>
  <c r="N34" i="1"/>
  <c r="S34" i="1" s="1"/>
  <c r="Q33" i="1"/>
  <c r="I37" i="1"/>
  <c r="J36" i="1"/>
  <c r="L35" i="1"/>
  <c r="P35" i="1"/>
  <c r="M35" i="1" s="1"/>
  <c r="K35" i="1" l="1"/>
  <c r="N35" i="1" s="1"/>
  <c r="S35" i="1" s="1"/>
  <c r="T34" i="1"/>
  <c r="Q34" i="1"/>
  <c r="L36" i="1"/>
  <c r="P36" i="1"/>
  <c r="M36" i="1" s="1"/>
  <c r="K36" i="1"/>
  <c r="J37" i="1"/>
  <c r="I38" i="1"/>
  <c r="N36" i="1" l="1"/>
  <c r="S36" i="1" s="1"/>
  <c r="T36" i="1" s="1"/>
  <c r="L37" i="1"/>
  <c r="P37" i="1"/>
  <c r="M37" i="1" s="1"/>
  <c r="K37" i="1"/>
  <c r="T35" i="1"/>
  <c r="Q35" i="1"/>
  <c r="I39" i="1"/>
  <c r="J38" i="1"/>
  <c r="N37" i="1" l="1"/>
  <c r="S37" i="1" s="1"/>
  <c r="T37" i="1" s="1"/>
  <c r="Q36" i="1"/>
  <c r="L38" i="1"/>
  <c r="P38" i="1"/>
  <c r="M38" i="1" s="1"/>
  <c r="J39" i="1"/>
  <c r="I40" i="1"/>
  <c r="K38" i="1" l="1"/>
  <c r="N38" i="1" s="1"/>
  <c r="S38" i="1" s="1"/>
  <c r="Q37" i="1"/>
  <c r="J40" i="1"/>
  <c r="I41" i="1"/>
  <c r="P39" i="1"/>
  <c r="M39" i="1" s="1"/>
  <c r="K39" i="1"/>
  <c r="L39" i="1"/>
  <c r="N39" i="1" l="1"/>
  <c r="S39" i="1" s="1"/>
  <c r="T39" i="1" s="1"/>
  <c r="Q38" i="1"/>
  <c r="T38" i="1"/>
  <c r="I42" i="1"/>
  <c r="J41" i="1"/>
  <c r="L40" i="1"/>
  <c r="P40" i="1"/>
  <c r="M40" i="1"/>
  <c r="K40" i="1"/>
  <c r="N40" i="1" l="1"/>
  <c r="S40" i="1" s="1"/>
  <c r="Q39" i="1"/>
  <c r="P41" i="1"/>
  <c r="M41" i="1" s="1"/>
  <c r="K41" i="1"/>
  <c r="L41" i="1"/>
  <c r="I43" i="1"/>
  <c r="J42" i="1"/>
  <c r="N41" i="1" l="1"/>
  <c r="S41" i="1" s="1"/>
  <c r="L42" i="1"/>
  <c r="K42" i="1"/>
  <c r="P42" i="1"/>
  <c r="M42" i="1" s="1"/>
  <c r="Q40" i="1"/>
  <c r="T40" i="1"/>
  <c r="J43" i="1"/>
  <c r="I44" i="1"/>
  <c r="N42" i="1" l="1"/>
  <c r="T41" i="1"/>
  <c r="Q41" i="1"/>
  <c r="J44" i="1"/>
  <c r="I45" i="1"/>
  <c r="P43" i="1"/>
  <c r="M43" i="1" s="1"/>
  <c r="L43" i="1"/>
  <c r="K43" i="1"/>
  <c r="S42" i="1"/>
  <c r="N43" i="1" l="1"/>
  <c r="S43" i="1" s="1"/>
  <c r="T42" i="1"/>
  <c r="Q42" i="1"/>
  <c r="P44" i="1"/>
  <c r="M44" i="1" s="1"/>
  <c r="L44" i="1"/>
  <c r="K44" i="1"/>
  <c r="I46" i="1"/>
  <c r="J45" i="1"/>
  <c r="N44" i="1" l="1"/>
  <c r="S44" i="1" s="1"/>
  <c r="Q44" i="1" s="1"/>
  <c r="L45" i="1"/>
  <c r="P45" i="1"/>
  <c r="M45" i="1" s="1"/>
  <c r="I47" i="1"/>
  <c r="J46" i="1"/>
  <c r="Q43" i="1"/>
  <c r="T43" i="1"/>
  <c r="K45" i="1" l="1"/>
  <c r="N45" i="1" s="1"/>
  <c r="S45" i="1" s="1"/>
  <c r="T44" i="1"/>
  <c r="K46" i="1"/>
  <c r="P46" i="1"/>
  <c r="M46" i="1" s="1"/>
  <c r="L46" i="1"/>
  <c r="J47" i="1"/>
  <c r="I48" i="1"/>
  <c r="N46" i="1" l="1"/>
  <c r="S46" i="1" s="1"/>
  <c r="T45" i="1"/>
  <c r="Q45" i="1"/>
  <c r="I49" i="1"/>
  <c r="J48" i="1"/>
  <c r="P47" i="1"/>
  <c r="M47" i="1" s="1"/>
  <c r="L47" i="1"/>
  <c r="K47" i="1"/>
  <c r="N47" i="1" l="1"/>
  <c r="S47" i="1" s="1"/>
  <c r="T47" i="1" s="1"/>
  <c r="J49" i="1"/>
  <c r="I50" i="1"/>
  <c r="Q46" i="1"/>
  <c r="T46" i="1"/>
  <c r="P48" i="1"/>
  <c r="M48" i="1" s="1"/>
  <c r="L48" i="1"/>
  <c r="K48" i="1"/>
  <c r="N48" i="1" l="1"/>
  <c r="S48" i="1" s="1"/>
  <c r="T48" i="1" s="1"/>
  <c r="Q47" i="1"/>
  <c r="I51" i="1"/>
  <c r="J50" i="1"/>
  <c r="P49" i="1"/>
  <c r="M49" i="1" s="1"/>
  <c r="L49" i="1"/>
  <c r="K49" i="1"/>
  <c r="N49" i="1" l="1"/>
  <c r="S49" i="1"/>
  <c r="Q49" i="1" s="1"/>
  <c r="Q48" i="1"/>
  <c r="P50" i="1"/>
  <c r="M50" i="1" s="1"/>
  <c r="K50" i="1"/>
  <c r="L50" i="1"/>
  <c r="J51" i="1"/>
  <c r="I52" i="1"/>
  <c r="N50" i="1" l="1"/>
  <c r="S50" i="1" s="1"/>
  <c r="T49" i="1"/>
  <c r="I53" i="1"/>
  <c r="J52" i="1"/>
  <c r="L51" i="1"/>
  <c r="M51" i="1"/>
  <c r="P51" i="1"/>
  <c r="K51" i="1"/>
  <c r="N51" i="1" l="1"/>
  <c r="S51" i="1" s="1"/>
  <c r="Q51" i="1" s="1"/>
  <c r="P52" i="1"/>
  <c r="M52" i="1"/>
  <c r="L52" i="1"/>
  <c r="K52" i="1"/>
  <c r="J53" i="1"/>
  <c r="I54" i="1"/>
  <c r="Q50" i="1"/>
  <c r="T50" i="1"/>
  <c r="N52" i="1" l="1"/>
  <c r="S52" i="1" s="1"/>
  <c r="T52" i="1" s="1"/>
  <c r="T51" i="1"/>
  <c r="J54" i="1"/>
  <c r="I55" i="1"/>
  <c r="P53" i="1"/>
  <c r="K53" i="1"/>
  <c r="M53" i="1"/>
  <c r="L53" i="1"/>
  <c r="N53" i="1" l="1"/>
  <c r="S53" i="1" s="1"/>
  <c r="Q52" i="1"/>
  <c r="P54" i="1"/>
  <c r="L54" i="1"/>
  <c r="K54" i="1"/>
  <c r="M54" i="1"/>
  <c r="J55" i="1"/>
  <c r="I56" i="1"/>
  <c r="N54" i="1" l="1"/>
  <c r="S54" i="1" s="1"/>
  <c r="I57" i="1"/>
  <c r="J56" i="1"/>
  <c r="L55" i="1"/>
  <c r="M55" i="1"/>
  <c r="K55" i="1"/>
  <c r="P55" i="1"/>
  <c r="Q53" i="1"/>
  <c r="T53" i="1"/>
  <c r="N55" i="1" l="1"/>
  <c r="S55" i="1" s="1"/>
  <c r="T55" i="1" s="1"/>
  <c r="T54" i="1"/>
  <c r="Q54" i="1"/>
  <c r="M56" i="1"/>
  <c r="L56" i="1"/>
  <c r="P56" i="1"/>
  <c r="K56" i="1"/>
  <c r="I58" i="1"/>
  <c r="J57" i="1"/>
  <c r="N56" i="1" l="1"/>
  <c r="S56" i="1" s="1"/>
  <c r="Q56" i="1" s="1"/>
  <c r="Q55" i="1"/>
  <c r="I59" i="1"/>
  <c r="J58" i="1"/>
  <c r="K57" i="1"/>
  <c r="P57" i="1"/>
  <c r="M57" i="1" s="1"/>
  <c r="L57" i="1"/>
  <c r="N57" i="1" l="1"/>
  <c r="S57" i="1" s="1"/>
  <c r="T56" i="1"/>
  <c r="J59" i="1"/>
  <c r="I60" i="1"/>
  <c r="P58" i="1"/>
  <c r="K58" i="1"/>
  <c r="L58" i="1"/>
  <c r="M58" i="1"/>
  <c r="N58" i="1" l="1"/>
  <c r="J60" i="1"/>
  <c r="I61" i="1"/>
  <c r="M59" i="1"/>
  <c r="K59" i="1"/>
  <c r="P59" i="1"/>
  <c r="L59" i="1"/>
  <c r="S58" i="1"/>
  <c r="Q57" i="1"/>
  <c r="T57" i="1"/>
  <c r="N59" i="1" l="1"/>
  <c r="S59" i="1" s="1"/>
  <c r="T58" i="1"/>
  <c r="Q58" i="1"/>
  <c r="J61" i="1"/>
  <c r="I62" i="1"/>
  <c r="K60" i="1"/>
  <c r="L60" i="1"/>
  <c r="P60" i="1"/>
  <c r="M60" i="1" s="1"/>
  <c r="N60" i="1" l="1"/>
  <c r="S60" i="1" s="1"/>
  <c r="T59" i="1"/>
  <c r="Q59" i="1"/>
  <c r="I63" i="1"/>
  <c r="J63" i="1" s="1"/>
  <c r="J62" i="1"/>
  <c r="K61" i="1"/>
  <c r="P61" i="1"/>
  <c r="L61" i="1"/>
  <c r="M61" i="1"/>
  <c r="N61" i="1" l="1"/>
  <c r="S61" i="1" s="1"/>
  <c r="P62" i="1"/>
  <c r="L62" i="1"/>
  <c r="K62" i="1"/>
  <c r="M62" i="1"/>
  <c r="P63" i="1"/>
  <c r="K63" i="1"/>
  <c r="L63" i="1"/>
  <c r="M63" i="1"/>
  <c r="T60" i="1"/>
  <c r="Q60" i="1"/>
  <c r="N63" i="1" l="1"/>
  <c r="S63" i="1" s="1"/>
  <c r="N62" i="1"/>
  <c r="S62" i="1" s="1"/>
  <c r="T61" i="1"/>
  <c r="Q61" i="1"/>
  <c r="T63" i="1" l="1"/>
  <c r="Q63" i="1"/>
  <c r="Q62" i="1"/>
  <c r="T62" i="1"/>
</calcChain>
</file>

<file path=xl/sharedStrings.xml><?xml version="1.0" encoding="utf-8"?>
<sst xmlns="http://schemas.openxmlformats.org/spreadsheetml/2006/main" count="31" uniqueCount="31">
  <si>
    <t>Núverandi laun</t>
  </si>
  <si>
    <t>Laun uppreiknuð m.v. 100% starf</t>
  </si>
  <si>
    <t>&lt;400</t>
  </si>
  <si>
    <t>400-444</t>
  </si>
  <si>
    <t>frá 444</t>
  </si>
  <si>
    <t>frá hám</t>
  </si>
  <si>
    <t>Skert laun</t>
  </si>
  <si>
    <t>Atvinnu- leysis-bætur</t>
  </si>
  <si>
    <t>Ný laun + bætur</t>
  </si>
  <si>
    <t>Hlutfall af fyrri launum</t>
  </si>
  <si>
    <t>Bil á lóðrétta ás núverandi launa</t>
  </si>
  <si>
    <t>hámark v starfshlutfallstaps</t>
  </si>
  <si>
    <t>starfshlutfallsmissir</t>
  </si>
  <si>
    <t>starfshlutfall</t>
  </si>
  <si>
    <t>Hámark</t>
  </si>
  <si>
    <t>Hámark samanlagt</t>
  </si>
  <si>
    <t>Hámark samanlagt í %</t>
  </si>
  <si>
    <t>Hámark í %</t>
  </si>
  <si>
    <t>stallur</t>
  </si>
  <si>
    <t>endir á stalli</t>
  </si>
  <si>
    <t>frá 400 þúsund</t>
  </si>
  <si>
    <t>Hlutabætur atvinnuleysistrygginga</t>
  </si>
  <si>
    <t>Tekjur samtals</t>
  </si>
  <si>
    <t>Laun í skertu starfshlutfalli</t>
  </si>
  <si>
    <t>Hlutfall af launum fyrir skerðingu starfshlutfalls</t>
  </si>
  <si>
    <t>Núverandi starfshlutfall</t>
  </si>
  <si>
    <t>Nýtt starfshlutfall</t>
  </si>
  <si>
    <t>Útreikningur</t>
  </si>
  <si>
    <t>Fyllið í gráu reitina</t>
  </si>
  <si>
    <t>Með núverandi launum er átt við meðaltal heildarlauna sl. þrjá mánuði</t>
  </si>
  <si>
    <t xml:space="preserve">Núverandi laun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</si>
</sst>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41" fontId="0" fillId="0" borderId="0" xfId="1" applyFont="1" applyAlignment="1">
      <alignment horizontal="left"/>
    </xf>
    <xf numFmtId="41" fontId="0" fillId="0" borderId="0" xfId="1" applyFont="1"/>
    <xf numFmtId="9" fontId="0" fillId="0" borderId="0" xfId="0" applyNumberFormat="1"/>
    <xf numFmtId="0" fontId="2" fillId="0" borderId="0" xfId="0" applyFont="1" applyAlignment="1">
      <alignment horizontal="center" vertical="center" wrapText="1"/>
    </xf>
    <xf numFmtId="41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1" fontId="2" fillId="0" borderId="0" xfId="1" applyFont="1"/>
    <xf numFmtId="3" fontId="3" fillId="0" borderId="0" xfId="0" applyNumberFormat="1" applyFont="1"/>
    <xf numFmtId="41" fontId="0" fillId="0" borderId="5" xfId="1" applyFont="1" applyBorder="1"/>
    <xf numFmtId="3" fontId="0" fillId="0" borderId="0" xfId="0" applyNumberFormat="1"/>
    <xf numFmtId="3" fontId="2" fillId="0" borderId="0" xfId="0" applyNumberFormat="1" applyFont="1"/>
    <xf numFmtId="164" fontId="3" fillId="0" borderId="6" xfId="2" applyNumberFormat="1" applyFont="1" applyBorder="1"/>
    <xf numFmtId="41" fontId="0" fillId="0" borderId="0" xfId="0" applyNumberFormat="1"/>
    <xf numFmtId="9" fontId="0" fillId="0" borderId="7" xfId="2" applyFont="1" applyBorder="1"/>
    <xf numFmtId="9" fontId="0" fillId="0" borderId="0" xfId="2" applyFont="1"/>
    <xf numFmtId="3" fontId="3" fillId="0" borderId="8" xfId="0" applyNumberFormat="1" applyFont="1" applyBorder="1"/>
    <xf numFmtId="41" fontId="0" fillId="0" borderId="9" xfId="1" applyFont="1" applyBorder="1"/>
    <xf numFmtId="3" fontId="0" fillId="0" borderId="10" xfId="0" applyNumberFormat="1" applyBorder="1"/>
    <xf numFmtId="164" fontId="3" fillId="0" borderId="11" xfId="2" applyNumberFormat="1" applyFont="1" applyBorder="1"/>
    <xf numFmtId="0" fontId="2" fillId="0" borderId="1" xfId="0" applyFont="1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0" fillId="0" borderId="21" xfId="0" applyBorder="1"/>
    <xf numFmtId="0" fontId="0" fillId="0" borderId="12" xfId="0" applyBorder="1" applyAlignment="1">
      <alignment wrapText="1"/>
    </xf>
    <xf numFmtId="41" fontId="0" fillId="0" borderId="17" xfId="0" applyNumberFormat="1" applyBorder="1"/>
    <xf numFmtId="0" fontId="0" fillId="0" borderId="13" xfId="0" applyBorder="1" applyAlignment="1">
      <alignment wrapText="1"/>
    </xf>
    <xf numFmtId="3" fontId="0" fillId="0" borderId="18" xfId="0" applyNumberFormat="1" applyBorder="1"/>
    <xf numFmtId="0" fontId="2" fillId="0" borderId="13" xfId="0" applyFont="1" applyBorder="1"/>
    <xf numFmtId="3" fontId="2" fillId="0" borderId="18" xfId="0" applyNumberFormat="1" applyFont="1" applyBorder="1"/>
    <xf numFmtId="0" fontId="0" fillId="0" borderId="15" xfId="0" applyBorder="1" applyAlignment="1">
      <alignment wrapText="1"/>
    </xf>
    <xf numFmtId="164" fontId="0" fillId="0" borderId="20" xfId="0" applyNumberFormat="1" applyBorder="1"/>
    <xf numFmtId="0" fontId="4" fillId="0" borderId="0" xfId="0" applyFont="1"/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1" fontId="2" fillId="2" borderId="1" xfId="1" applyFont="1" applyFill="1" applyBorder="1" applyAlignment="1">
      <alignment horizontal="center" vertical="center" wrapText="1"/>
    </xf>
    <xf numFmtId="41" fontId="2" fillId="2" borderId="19" xfId="1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" xfId="0" applyBorder="1" applyAlignment="1">
      <alignment horizontal="center" wrapText="1"/>
    </xf>
    <xf numFmtId="41" fontId="0" fillId="2" borderId="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9" fontId="2" fillId="2" borderId="16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2A58-F7A5-4D0C-BCA2-4BD03B116812}">
  <dimension ref="A2:AC63"/>
  <sheetViews>
    <sheetView showGridLines="0" tabSelected="1" topLeftCell="E1" zoomScaleNormal="100" workbookViewId="0">
      <selection activeCell="G12" sqref="G12"/>
    </sheetView>
  </sheetViews>
  <sheetFormatPr defaultRowHeight="14.5" x14ac:dyDescent="0.35"/>
  <cols>
    <col min="1" max="1" width="9.1796875" hidden="1" customWidth="1"/>
    <col min="2" max="2" width="12.7265625" hidden="1" customWidth="1"/>
    <col min="3" max="3" width="9.1796875" hidden="1" customWidth="1"/>
    <col min="4" max="4" width="25.81640625" style="1" hidden="1" customWidth="1"/>
    <col min="6" max="6" width="18.81640625" customWidth="1"/>
    <col min="7" max="7" width="12.7265625" customWidth="1"/>
    <col min="8" max="8" width="21.54296875" customWidth="1"/>
    <col min="9" max="9" width="12.26953125" style="2" hidden="1" customWidth="1"/>
    <col min="10" max="10" width="12.7265625" style="3" hidden="1" customWidth="1"/>
    <col min="11" max="11" width="6.1796875" hidden="1" customWidth="1"/>
    <col min="12" max="12" width="7.7265625" hidden="1" customWidth="1"/>
    <col min="13" max="13" width="7.54296875" hidden="1" customWidth="1"/>
    <col min="14" max="15" width="7.81640625" hidden="1" customWidth="1"/>
    <col min="16" max="16" width="9" hidden="1" customWidth="1"/>
    <col min="17" max="17" width="8.453125" hidden="1" customWidth="1"/>
    <col min="18" max="18" width="7.54296875" hidden="1" customWidth="1"/>
    <col min="19" max="19" width="9.1796875" style="2" hidden="1" customWidth="1"/>
    <col min="20" max="20" width="9.1796875" hidden="1" customWidth="1"/>
    <col min="28" max="28" width="12.1796875" bestFit="1" customWidth="1"/>
  </cols>
  <sheetData>
    <row r="2" spans="2:29" ht="15" thickBot="1" x14ac:dyDescent="0.4">
      <c r="K2" s="4"/>
      <c r="L2" s="4"/>
      <c r="M2" s="4"/>
      <c r="N2" s="4"/>
      <c r="O2" s="4"/>
      <c r="P2" s="4"/>
      <c r="Q2" s="4"/>
      <c r="R2" s="4"/>
    </row>
    <row r="3" spans="2:29" ht="15" customHeight="1" x14ac:dyDescent="0.35">
      <c r="F3" s="49" t="s">
        <v>25</v>
      </c>
      <c r="G3" s="50">
        <v>1</v>
      </c>
      <c r="H3" s="53" t="s">
        <v>28</v>
      </c>
      <c r="K3" s="5"/>
      <c r="L3" s="5"/>
      <c r="M3" s="5"/>
      <c r="N3" s="5"/>
      <c r="O3" s="5"/>
      <c r="P3" s="5"/>
      <c r="Q3" s="5"/>
      <c r="R3" s="5"/>
    </row>
    <row r="4" spans="2:29" x14ac:dyDescent="0.35">
      <c r="F4" s="41"/>
      <c r="G4" s="51"/>
      <c r="H4" s="54"/>
      <c r="K4" s="5"/>
      <c r="L4" s="5"/>
      <c r="M4" s="5"/>
      <c r="N4" s="5"/>
      <c r="O4" s="5"/>
      <c r="P4" s="5"/>
      <c r="Q4" s="5"/>
      <c r="R4" s="5"/>
    </row>
    <row r="5" spans="2:29" x14ac:dyDescent="0.35">
      <c r="F5" s="41" t="s">
        <v>26</v>
      </c>
      <c r="G5" s="51">
        <v>0.5</v>
      </c>
      <c r="H5" s="29"/>
      <c r="K5" s="5"/>
      <c r="L5" s="5"/>
      <c r="M5" s="5"/>
      <c r="N5" s="5"/>
      <c r="O5" s="5"/>
      <c r="P5" s="5"/>
      <c r="Q5" s="5"/>
      <c r="R5" s="5"/>
    </row>
    <row r="6" spans="2:29" ht="15" customHeight="1" x14ac:dyDescent="0.35">
      <c r="F6" s="41"/>
      <c r="G6" s="51"/>
      <c r="H6" s="29"/>
      <c r="V6" s="52"/>
      <c r="W6" s="52"/>
      <c r="X6" s="52"/>
    </row>
    <row r="7" spans="2:29" ht="3" hidden="1" customHeight="1" x14ac:dyDescent="0.35">
      <c r="F7" s="30"/>
      <c r="G7" s="28"/>
      <c r="H7" s="31"/>
      <c r="I7" s="6" t="s">
        <v>0</v>
      </c>
      <c r="J7" s="7" t="s">
        <v>1</v>
      </c>
      <c r="K7" s="8" t="s">
        <v>2</v>
      </c>
      <c r="L7" s="8" t="s">
        <v>3</v>
      </c>
      <c r="M7" s="8" t="s">
        <v>4</v>
      </c>
      <c r="N7" s="8" t="s">
        <v>5</v>
      </c>
      <c r="O7" s="8"/>
      <c r="P7" s="9" t="s">
        <v>6</v>
      </c>
      <c r="Q7" s="10" t="s">
        <v>7</v>
      </c>
      <c r="R7" s="11"/>
      <c r="S7" s="12" t="s">
        <v>8</v>
      </c>
      <c r="T7" s="13" t="s">
        <v>9</v>
      </c>
      <c r="U7" s="14"/>
      <c r="V7" s="14"/>
      <c r="W7" s="14"/>
    </row>
    <row r="8" spans="2:29" ht="15" customHeight="1" x14ac:dyDescent="0.35">
      <c r="F8" s="41" t="s">
        <v>30</v>
      </c>
      <c r="G8" s="43">
        <v>400000</v>
      </c>
      <c r="H8" s="45" t="s">
        <v>29</v>
      </c>
      <c r="I8" s="15">
        <f>$G$8</f>
        <v>400000</v>
      </c>
      <c r="J8" s="16">
        <f t="shared" ref="J8:J63" si="0">+I8/$G$3</f>
        <v>400000</v>
      </c>
      <c r="K8" s="16" t="b">
        <f t="shared" ref="K8:K63" si="1">+IF(J8&lt;$C$22,MIN($D$17-P8,I8-P8))</f>
        <v>0</v>
      </c>
      <c r="L8" s="16">
        <f t="shared" ref="L8:L63" si="2">+IF(AND(J8&gt;=$C$22,J8&lt;=$C$23),$D$22-P8)</f>
        <v>200000</v>
      </c>
      <c r="M8" s="16" t="b">
        <f t="shared" ref="M8:M63" si="3">+IF(AND(J8&gt;$C$23,J8&lt;=$C$18),MIN((I8*$C$25-P8),$D$13))</f>
        <v>0</v>
      </c>
      <c r="N8" s="16">
        <f>+MIN(IF(IF(SUM(K8:M8)=0,$D$18-P8,)&lt;0,0,(IF(SUM(K8:M8)=0,$D$18-P8,))),$D$13,($C$25-P8/I8)*I8)</f>
        <v>0</v>
      </c>
      <c r="O8" s="16"/>
      <c r="P8" s="17">
        <f t="shared" ref="P8:P63" si="4">J8*$G$5</f>
        <v>200000</v>
      </c>
      <c r="Q8" s="18">
        <f>+IF(OR($C$13&lt;0.2,$G$5&lt;0.25),0,S8-$P8)</f>
        <v>200000</v>
      </c>
      <c r="R8" s="18"/>
      <c r="S8" s="19">
        <f>++IF(OR($C$13&lt;0.2,$G$5&lt;0.25),P8,SUM(K8:P8))</f>
        <v>400000</v>
      </c>
      <c r="T8" s="20">
        <f t="shared" ref="T8:T63" si="5">+S8/I8</f>
        <v>1</v>
      </c>
      <c r="U8" s="4"/>
      <c r="V8" s="18"/>
      <c r="X8" s="21"/>
      <c r="Y8" s="21"/>
      <c r="AA8" s="21"/>
      <c r="AB8" s="21"/>
      <c r="AC8" s="21"/>
    </row>
    <row r="9" spans="2:29" x14ac:dyDescent="0.35">
      <c r="F9" s="41"/>
      <c r="G9" s="43"/>
      <c r="H9" s="45"/>
      <c r="I9" s="15">
        <f t="shared" ref="I9:I40" si="6">+I8+$G$20</f>
        <v>410000</v>
      </c>
      <c r="J9" s="16">
        <f t="shared" si="0"/>
        <v>410000</v>
      </c>
      <c r="K9" s="16" t="b">
        <f t="shared" si="1"/>
        <v>0</v>
      </c>
      <c r="L9" s="16">
        <f t="shared" si="2"/>
        <v>195000</v>
      </c>
      <c r="M9" s="16" t="b">
        <f t="shared" si="3"/>
        <v>0</v>
      </c>
      <c r="N9" s="16">
        <f t="shared" ref="N9:N63" si="7">+MIN(IF(IF(SUM(K9:M9)=0,$D$18-P9,)&lt;0,0,(IF(SUM(K9:M9)=0,$D$18-P9,))),$D$13,($C$25-P9/I9)*I9)</f>
        <v>0</v>
      </c>
      <c r="O9" s="16"/>
      <c r="P9" s="17">
        <f t="shared" si="4"/>
        <v>205000</v>
      </c>
      <c r="Q9" s="18">
        <f t="shared" ref="Q9:Q63" si="8">+IF(OR($C$13&lt;0.2,$G$5&lt;0.25),0,S9-P9)</f>
        <v>195000</v>
      </c>
      <c r="R9" s="18"/>
      <c r="S9" s="19">
        <f t="shared" ref="S9:S63" si="9">++IF(OR($C$13&lt;0.2,$G$5&lt;0.25),P9,SUM(K9:P9))</f>
        <v>400000</v>
      </c>
      <c r="T9" s="20">
        <f t="shared" si="5"/>
        <v>0.97560975609756095</v>
      </c>
      <c r="V9" s="18"/>
      <c r="X9" s="21"/>
      <c r="AA9" s="21"/>
      <c r="AB9" s="21"/>
      <c r="AC9" s="21"/>
    </row>
    <row r="10" spans="2:29" ht="27.75" customHeight="1" thickBot="1" x14ac:dyDescent="0.4">
      <c r="F10" s="42"/>
      <c r="G10" s="44"/>
      <c r="H10" s="46"/>
      <c r="I10" s="15">
        <f t="shared" si="6"/>
        <v>420000</v>
      </c>
      <c r="J10" s="16">
        <f t="shared" si="0"/>
        <v>420000</v>
      </c>
      <c r="K10" s="16" t="b">
        <f t="shared" si="1"/>
        <v>0</v>
      </c>
      <c r="L10" s="16">
        <f t="shared" si="2"/>
        <v>190000</v>
      </c>
      <c r="M10" s="16" t="b">
        <f t="shared" si="3"/>
        <v>0</v>
      </c>
      <c r="N10" s="16">
        <f t="shared" si="7"/>
        <v>0</v>
      </c>
      <c r="O10" s="16"/>
      <c r="P10" s="17">
        <f t="shared" si="4"/>
        <v>210000</v>
      </c>
      <c r="Q10" s="18">
        <f t="shared" si="8"/>
        <v>190000</v>
      </c>
      <c r="R10" s="18"/>
      <c r="S10" s="19">
        <f t="shared" si="9"/>
        <v>400000</v>
      </c>
      <c r="T10" s="20">
        <f t="shared" si="5"/>
        <v>0.95238095238095233</v>
      </c>
      <c r="V10" s="18"/>
      <c r="X10" s="21"/>
      <c r="AA10" s="21"/>
      <c r="AB10" s="21"/>
      <c r="AC10" s="21"/>
    </row>
    <row r="11" spans="2:29" ht="15" customHeight="1" x14ac:dyDescent="0.35">
      <c r="I11" s="15">
        <f t="shared" si="6"/>
        <v>430000</v>
      </c>
      <c r="J11" s="16">
        <f t="shared" si="0"/>
        <v>430000</v>
      </c>
      <c r="K11" s="16" t="b">
        <f t="shared" si="1"/>
        <v>0</v>
      </c>
      <c r="L11" s="16">
        <f t="shared" si="2"/>
        <v>185000</v>
      </c>
      <c r="M11" s="16" t="b">
        <f t="shared" si="3"/>
        <v>0</v>
      </c>
      <c r="N11" s="16">
        <f t="shared" si="7"/>
        <v>0</v>
      </c>
      <c r="O11" s="16"/>
      <c r="P11" s="17">
        <f t="shared" si="4"/>
        <v>215000</v>
      </c>
      <c r="Q11" s="18">
        <f t="shared" si="8"/>
        <v>185000</v>
      </c>
      <c r="R11" s="18"/>
      <c r="S11" s="19">
        <f t="shared" si="9"/>
        <v>400000</v>
      </c>
      <c r="T11" s="20">
        <f t="shared" si="5"/>
        <v>0.93023255813953487</v>
      </c>
      <c r="V11" s="18"/>
      <c r="X11" s="21"/>
      <c r="AA11" s="21"/>
      <c r="AB11" s="21"/>
      <c r="AC11" s="21"/>
    </row>
    <row r="12" spans="2:29" ht="32.15" customHeight="1" thickBot="1" x14ac:dyDescent="0.4">
      <c r="B12" s="1"/>
      <c r="D12" s="1" t="s">
        <v>11</v>
      </c>
      <c r="F12" s="40" t="s">
        <v>27</v>
      </c>
      <c r="I12" s="15">
        <f t="shared" si="6"/>
        <v>440000</v>
      </c>
      <c r="J12" s="16">
        <f t="shared" si="0"/>
        <v>440000</v>
      </c>
      <c r="K12" s="16" t="b">
        <f t="shared" si="1"/>
        <v>0</v>
      </c>
      <c r="L12" s="16">
        <f t="shared" si="2"/>
        <v>180000</v>
      </c>
      <c r="M12" s="16" t="b">
        <f t="shared" si="3"/>
        <v>0</v>
      </c>
      <c r="N12" s="16">
        <f t="shared" si="7"/>
        <v>0</v>
      </c>
      <c r="O12" s="16"/>
      <c r="P12" s="17">
        <f t="shared" si="4"/>
        <v>220000</v>
      </c>
      <c r="Q12" s="18">
        <f t="shared" si="8"/>
        <v>180000</v>
      </c>
      <c r="R12" s="18"/>
      <c r="S12" s="19">
        <f t="shared" si="9"/>
        <v>400000</v>
      </c>
      <c r="T12" s="20">
        <f t="shared" si="5"/>
        <v>0.90909090909090906</v>
      </c>
      <c r="V12" s="18"/>
      <c r="X12" s="21"/>
      <c r="AA12" s="21"/>
      <c r="AB12" s="21"/>
      <c r="AC12" s="21"/>
    </row>
    <row r="13" spans="2:29" ht="42.65" customHeight="1" x14ac:dyDescent="0.35">
      <c r="B13" s="1" t="s">
        <v>12</v>
      </c>
      <c r="C13" s="22">
        <f>+G3-G5</f>
        <v>0.5</v>
      </c>
      <c r="D13" s="21">
        <f>+C17*$C$13</f>
        <v>228202</v>
      </c>
      <c r="F13" s="32" t="s">
        <v>23</v>
      </c>
      <c r="G13" s="33">
        <f>P8</f>
        <v>200000</v>
      </c>
      <c r="I13" s="15">
        <f t="shared" si="6"/>
        <v>450000</v>
      </c>
      <c r="J13" s="16">
        <f t="shared" si="0"/>
        <v>450000</v>
      </c>
      <c r="K13" s="16" t="b">
        <f t="shared" si="1"/>
        <v>0</v>
      </c>
      <c r="L13" s="16" t="b">
        <f t="shared" si="2"/>
        <v>0</v>
      </c>
      <c r="M13" s="16">
        <f t="shared" si="3"/>
        <v>180000</v>
      </c>
      <c r="N13" s="16">
        <f t="shared" si="7"/>
        <v>0</v>
      </c>
      <c r="O13" s="16"/>
      <c r="P13" s="17">
        <f t="shared" si="4"/>
        <v>225000</v>
      </c>
      <c r="Q13" s="18">
        <f t="shared" si="8"/>
        <v>180000</v>
      </c>
      <c r="R13" s="18"/>
      <c r="S13" s="19">
        <f t="shared" si="9"/>
        <v>405000</v>
      </c>
      <c r="T13" s="20">
        <f t="shared" si="5"/>
        <v>0.9</v>
      </c>
      <c r="V13" s="18"/>
      <c r="X13" s="21"/>
      <c r="AA13" s="21"/>
      <c r="AB13" s="21"/>
      <c r="AC13" s="21"/>
    </row>
    <row r="14" spans="2:29" ht="14.5" customHeight="1" x14ac:dyDescent="0.35">
      <c r="B14" s="1"/>
      <c r="D14"/>
      <c r="F14" s="34" t="s">
        <v>21</v>
      </c>
      <c r="G14" s="35">
        <f>Q8</f>
        <v>200000</v>
      </c>
      <c r="I14" s="15">
        <f t="shared" si="6"/>
        <v>460000</v>
      </c>
      <c r="J14" s="16">
        <f t="shared" si="0"/>
        <v>460000</v>
      </c>
      <c r="K14" s="16" t="b">
        <f t="shared" si="1"/>
        <v>0</v>
      </c>
      <c r="L14" s="16" t="b">
        <f t="shared" si="2"/>
        <v>0</v>
      </c>
      <c r="M14" s="16">
        <f t="shared" si="3"/>
        <v>184000</v>
      </c>
      <c r="N14" s="16">
        <f t="shared" si="7"/>
        <v>0</v>
      </c>
      <c r="O14" s="16"/>
      <c r="P14" s="17">
        <f t="shared" si="4"/>
        <v>230000</v>
      </c>
      <c r="Q14" s="18">
        <f t="shared" si="8"/>
        <v>184000</v>
      </c>
      <c r="R14" s="18"/>
      <c r="S14" s="19">
        <f t="shared" si="9"/>
        <v>414000</v>
      </c>
      <c r="T14" s="20">
        <f t="shared" si="5"/>
        <v>0.9</v>
      </c>
      <c r="V14" s="18"/>
      <c r="X14" s="21"/>
      <c r="AA14" s="21"/>
      <c r="AB14" s="21"/>
      <c r="AC14" s="21"/>
    </row>
    <row r="15" spans="2:29" x14ac:dyDescent="0.35">
      <c r="B15" s="1"/>
      <c r="D15" t="s">
        <v>13</v>
      </c>
      <c r="F15" s="36" t="s">
        <v>22</v>
      </c>
      <c r="G15" s="37">
        <f>S8</f>
        <v>400000</v>
      </c>
      <c r="I15" s="15">
        <f t="shared" si="6"/>
        <v>470000</v>
      </c>
      <c r="J15" s="16">
        <f t="shared" si="0"/>
        <v>470000</v>
      </c>
      <c r="K15" s="16" t="b">
        <f t="shared" si="1"/>
        <v>0</v>
      </c>
      <c r="L15" s="16" t="b">
        <f t="shared" si="2"/>
        <v>0</v>
      </c>
      <c r="M15" s="16">
        <f t="shared" si="3"/>
        <v>188000</v>
      </c>
      <c r="N15" s="16">
        <f t="shared" si="7"/>
        <v>0</v>
      </c>
      <c r="O15" s="16"/>
      <c r="P15" s="17">
        <f t="shared" si="4"/>
        <v>235000</v>
      </c>
      <c r="Q15" s="18">
        <f t="shared" si="8"/>
        <v>188000</v>
      </c>
      <c r="R15" s="18"/>
      <c r="S15" s="19">
        <f t="shared" si="9"/>
        <v>423000</v>
      </c>
      <c r="T15" s="20">
        <f t="shared" si="5"/>
        <v>0.9</v>
      </c>
      <c r="V15" s="18"/>
      <c r="X15" s="21"/>
      <c r="AA15" s="21"/>
      <c r="AB15" s="21"/>
      <c r="AC15" s="21"/>
    </row>
    <row r="16" spans="2:29" ht="44" thickBot="1" x14ac:dyDescent="0.4">
      <c r="B16" s="1"/>
      <c r="C16" s="5">
        <v>1</v>
      </c>
      <c r="D16" s="23">
        <f>+G3</f>
        <v>1</v>
      </c>
      <c r="F16" s="38" t="s">
        <v>24</v>
      </c>
      <c r="G16" s="39">
        <f>T8</f>
        <v>1</v>
      </c>
      <c r="I16" s="15">
        <f t="shared" si="6"/>
        <v>480000</v>
      </c>
      <c r="J16" s="16">
        <f t="shared" si="0"/>
        <v>480000</v>
      </c>
      <c r="K16" s="16" t="b">
        <f t="shared" si="1"/>
        <v>0</v>
      </c>
      <c r="L16" s="16" t="b">
        <f t="shared" si="2"/>
        <v>0</v>
      </c>
      <c r="M16" s="16">
        <f t="shared" si="3"/>
        <v>192000</v>
      </c>
      <c r="N16" s="16">
        <f t="shared" si="7"/>
        <v>0</v>
      </c>
      <c r="O16" s="16"/>
      <c r="P16" s="17">
        <f t="shared" si="4"/>
        <v>240000</v>
      </c>
      <c r="Q16" s="18">
        <f t="shared" si="8"/>
        <v>192000</v>
      </c>
      <c r="R16" s="18"/>
      <c r="S16" s="19">
        <f t="shared" si="9"/>
        <v>432000</v>
      </c>
      <c r="T16" s="20">
        <f t="shared" si="5"/>
        <v>0.9</v>
      </c>
      <c r="V16" s="18"/>
      <c r="X16" s="21"/>
      <c r="AA16" s="21"/>
      <c r="AB16" s="21"/>
      <c r="AC16" s="21"/>
    </row>
    <row r="17" spans="2:29" x14ac:dyDescent="0.35">
      <c r="B17" s="1" t="s">
        <v>14</v>
      </c>
      <c r="C17" s="18">
        <f>456404</f>
        <v>456404</v>
      </c>
      <c r="D17" s="18">
        <f>+IFERROR(C17*$D$16,"")</f>
        <v>456404</v>
      </c>
      <c r="H17" s="21"/>
      <c r="I17" s="15">
        <f t="shared" si="6"/>
        <v>490000</v>
      </c>
      <c r="J17" s="16">
        <f t="shared" si="0"/>
        <v>490000</v>
      </c>
      <c r="K17" s="16" t="b">
        <f t="shared" si="1"/>
        <v>0</v>
      </c>
      <c r="L17" s="16" t="b">
        <f t="shared" si="2"/>
        <v>0</v>
      </c>
      <c r="M17" s="16">
        <f t="shared" si="3"/>
        <v>196000</v>
      </c>
      <c r="N17" s="16">
        <f t="shared" si="7"/>
        <v>0</v>
      </c>
      <c r="O17" s="16"/>
      <c r="P17" s="17">
        <f t="shared" si="4"/>
        <v>245000</v>
      </c>
      <c r="Q17" s="18">
        <f t="shared" si="8"/>
        <v>196000</v>
      </c>
      <c r="R17" s="18"/>
      <c r="S17" s="19">
        <f t="shared" si="9"/>
        <v>441000</v>
      </c>
      <c r="T17" s="20">
        <f t="shared" si="5"/>
        <v>0.9</v>
      </c>
      <c r="V17" s="18"/>
      <c r="X17" s="21"/>
      <c r="AA17" s="21"/>
      <c r="AB17" s="21"/>
      <c r="AC17" s="21"/>
    </row>
    <row r="18" spans="2:29" x14ac:dyDescent="0.35">
      <c r="B18" s="1" t="s">
        <v>15</v>
      </c>
      <c r="C18" s="18">
        <v>700000</v>
      </c>
      <c r="D18" s="18">
        <f>+IFERROR(C18*$D$16,"")</f>
        <v>700000</v>
      </c>
      <c r="I18" s="15">
        <f t="shared" si="6"/>
        <v>500000</v>
      </c>
      <c r="J18" s="16">
        <f t="shared" si="0"/>
        <v>500000</v>
      </c>
      <c r="K18" s="16" t="b">
        <f t="shared" si="1"/>
        <v>0</v>
      </c>
      <c r="L18" s="16" t="b">
        <f t="shared" si="2"/>
        <v>0</v>
      </c>
      <c r="M18" s="16">
        <f t="shared" si="3"/>
        <v>200000</v>
      </c>
      <c r="N18" s="16">
        <f t="shared" si="7"/>
        <v>0</v>
      </c>
      <c r="O18" s="16"/>
      <c r="P18" s="17">
        <f t="shared" si="4"/>
        <v>250000</v>
      </c>
      <c r="Q18" s="18">
        <f t="shared" si="8"/>
        <v>200000</v>
      </c>
      <c r="R18" s="18"/>
      <c r="S18" s="19">
        <f t="shared" si="9"/>
        <v>450000</v>
      </c>
      <c r="T18" s="20">
        <f t="shared" si="5"/>
        <v>0.9</v>
      </c>
      <c r="V18" s="18"/>
      <c r="X18" s="21"/>
      <c r="AA18" s="21"/>
      <c r="AB18" s="21"/>
      <c r="AC18" s="21"/>
    </row>
    <row r="19" spans="2:29" hidden="1" x14ac:dyDescent="0.35">
      <c r="B19" s="1" t="s">
        <v>16</v>
      </c>
      <c r="C19" s="4">
        <v>400000</v>
      </c>
      <c r="D19" s="4">
        <f>+IFERROR(C19*$D$16,"")</f>
        <v>400000</v>
      </c>
      <c r="G19" s="4"/>
      <c r="H19" s="4"/>
      <c r="I19" s="15">
        <f t="shared" si="6"/>
        <v>510000</v>
      </c>
      <c r="J19" s="16">
        <f t="shared" si="0"/>
        <v>510000</v>
      </c>
      <c r="K19" s="16" t="b">
        <f t="shared" si="1"/>
        <v>0</v>
      </c>
      <c r="L19" s="16" t="b">
        <f t="shared" si="2"/>
        <v>0</v>
      </c>
      <c r="M19" s="16">
        <f t="shared" si="3"/>
        <v>204000</v>
      </c>
      <c r="N19" s="16">
        <f t="shared" si="7"/>
        <v>0</v>
      </c>
      <c r="O19" s="16"/>
      <c r="P19" s="17">
        <f t="shared" si="4"/>
        <v>255000</v>
      </c>
      <c r="Q19" s="18">
        <f t="shared" si="8"/>
        <v>204000</v>
      </c>
      <c r="R19" s="18"/>
      <c r="S19" s="19">
        <f t="shared" si="9"/>
        <v>459000</v>
      </c>
      <c r="T19" s="20">
        <f t="shared" si="5"/>
        <v>0.9</v>
      </c>
      <c r="V19" s="18"/>
      <c r="X19" s="21"/>
      <c r="AA19" s="21"/>
      <c r="AB19" s="21"/>
      <c r="AC19" s="21"/>
    </row>
    <row r="20" spans="2:29" hidden="1" x14ac:dyDescent="0.35">
      <c r="B20" s="1" t="s">
        <v>17</v>
      </c>
      <c r="C20" s="5">
        <v>1</v>
      </c>
      <c r="D20"/>
      <c r="F20" s="47" t="s">
        <v>10</v>
      </c>
      <c r="G20" s="48">
        <v>10000</v>
      </c>
      <c r="I20" s="15">
        <f t="shared" si="6"/>
        <v>520000</v>
      </c>
      <c r="J20" s="16">
        <f t="shared" si="0"/>
        <v>520000</v>
      </c>
      <c r="K20" s="16" t="b">
        <f t="shared" si="1"/>
        <v>0</v>
      </c>
      <c r="L20" s="16" t="b">
        <f t="shared" si="2"/>
        <v>0</v>
      </c>
      <c r="M20" s="16">
        <f t="shared" si="3"/>
        <v>208000</v>
      </c>
      <c r="N20" s="16">
        <f t="shared" si="7"/>
        <v>0</v>
      </c>
      <c r="O20" s="16"/>
      <c r="P20" s="17">
        <f t="shared" si="4"/>
        <v>260000</v>
      </c>
      <c r="Q20" s="18">
        <f t="shared" si="8"/>
        <v>208000</v>
      </c>
      <c r="R20" s="18"/>
      <c r="S20" s="19">
        <f t="shared" si="9"/>
        <v>468000</v>
      </c>
      <c r="T20" s="20">
        <f t="shared" si="5"/>
        <v>0.9</v>
      </c>
      <c r="V20" s="18"/>
      <c r="X20" s="21"/>
      <c r="AA20" s="21"/>
      <c r="AB20" s="21"/>
      <c r="AC20" s="21"/>
    </row>
    <row r="21" spans="2:29" hidden="1" x14ac:dyDescent="0.35">
      <c r="B21" s="1"/>
      <c r="D21"/>
      <c r="F21" s="47"/>
      <c r="G21" s="48"/>
      <c r="I21" s="15">
        <f t="shared" si="6"/>
        <v>530000</v>
      </c>
      <c r="J21" s="16">
        <f t="shared" si="0"/>
        <v>530000</v>
      </c>
      <c r="K21" s="16" t="b">
        <f t="shared" si="1"/>
        <v>0</v>
      </c>
      <c r="L21" s="16" t="b">
        <f t="shared" si="2"/>
        <v>0</v>
      </c>
      <c r="M21" s="16">
        <f t="shared" si="3"/>
        <v>212000</v>
      </c>
      <c r="N21" s="16">
        <f t="shared" si="7"/>
        <v>0</v>
      </c>
      <c r="O21" s="16"/>
      <c r="P21" s="17">
        <f t="shared" si="4"/>
        <v>265000</v>
      </c>
      <c r="Q21" s="18">
        <f t="shared" si="8"/>
        <v>212000</v>
      </c>
      <c r="R21" s="18"/>
      <c r="S21" s="19">
        <f t="shared" si="9"/>
        <v>477000</v>
      </c>
      <c r="T21" s="20">
        <f t="shared" si="5"/>
        <v>0.9</v>
      </c>
      <c r="V21" s="18"/>
      <c r="X21" s="21"/>
      <c r="AA21" s="21"/>
      <c r="AB21" s="21"/>
      <c r="AC21" s="21"/>
    </row>
    <row r="22" spans="2:29" hidden="1" x14ac:dyDescent="0.35">
      <c r="B22" s="1" t="s">
        <v>18</v>
      </c>
      <c r="C22" s="18">
        <v>400000</v>
      </c>
      <c r="D22" s="18">
        <f>+C22*$D$16</f>
        <v>400000</v>
      </c>
      <c r="F22" s="47"/>
      <c r="G22" s="48"/>
      <c r="I22" s="15">
        <f t="shared" si="6"/>
        <v>540000</v>
      </c>
      <c r="J22" s="16">
        <f t="shared" si="0"/>
        <v>540000</v>
      </c>
      <c r="K22" s="16" t="b">
        <f t="shared" si="1"/>
        <v>0</v>
      </c>
      <c r="L22" s="16" t="b">
        <f t="shared" si="2"/>
        <v>0</v>
      </c>
      <c r="M22" s="16">
        <f t="shared" si="3"/>
        <v>216000</v>
      </c>
      <c r="N22" s="16">
        <f t="shared" si="7"/>
        <v>0</v>
      </c>
      <c r="O22" s="16"/>
      <c r="P22" s="17">
        <f t="shared" si="4"/>
        <v>270000</v>
      </c>
      <c r="Q22" s="18">
        <f t="shared" si="8"/>
        <v>216000</v>
      </c>
      <c r="R22" s="18"/>
      <c r="S22" s="19">
        <f t="shared" si="9"/>
        <v>486000</v>
      </c>
      <c r="T22" s="20">
        <f t="shared" si="5"/>
        <v>0.9</v>
      </c>
      <c r="V22" s="18"/>
      <c r="X22" s="21"/>
      <c r="AA22" s="21"/>
      <c r="AB22" s="21"/>
      <c r="AC22" s="21"/>
    </row>
    <row r="23" spans="2:29" x14ac:dyDescent="0.35">
      <c r="B23" s="1" t="s">
        <v>19</v>
      </c>
      <c r="C23" s="18">
        <f>+C22/0.9</f>
        <v>444444.44444444444</v>
      </c>
      <c r="D23" s="18">
        <f>+C23*$D$16</f>
        <v>444444.44444444444</v>
      </c>
      <c r="I23" s="15">
        <f t="shared" si="6"/>
        <v>550000</v>
      </c>
      <c r="J23" s="16">
        <f t="shared" si="0"/>
        <v>550000</v>
      </c>
      <c r="K23" s="16" t="b">
        <f t="shared" si="1"/>
        <v>0</v>
      </c>
      <c r="L23" s="16" t="b">
        <f t="shared" si="2"/>
        <v>0</v>
      </c>
      <c r="M23" s="16">
        <f t="shared" si="3"/>
        <v>220000</v>
      </c>
      <c r="N23" s="16">
        <f t="shared" si="7"/>
        <v>0</v>
      </c>
      <c r="O23" s="16"/>
      <c r="P23" s="17">
        <f t="shared" si="4"/>
        <v>275000</v>
      </c>
      <c r="Q23" s="18">
        <f t="shared" si="8"/>
        <v>220000</v>
      </c>
      <c r="R23" s="18"/>
      <c r="S23" s="19">
        <f t="shared" si="9"/>
        <v>495000</v>
      </c>
      <c r="T23" s="20">
        <f t="shared" si="5"/>
        <v>0.9</v>
      </c>
      <c r="V23" s="18"/>
      <c r="X23" s="21"/>
      <c r="AA23" s="21"/>
      <c r="AB23" s="21"/>
      <c r="AC23" s="21"/>
    </row>
    <row r="24" spans="2:29" x14ac:dyDescent="0.35">
      <c r="B24" s="1"/>
      <c r="D24"/>
      <c r="I24" s="15">
        <f t="shared" si="6"/>
        <v>560000</v>
      </c>
      <c r="J24" s="16">
        <f t="shared" si="0"/>
        <v>560000</v>
      </c>
      <c r="K24" s="16" t="b">
        <f t="shared" si="1"/>
        <v>0</v>
      </c>
      <c r="L24" s="16" t="b">
        <f t="shared" si="2"/>
        <v>0</v>
      </c>
      <c r="M24" s="16">
        <f t="shared" si="3"/>
        <v>224000</v>
      </c>
      <c r="N24" s="16">
        <f t="shared" si="7"/>
        <v>0</v>
      </c>
      <c r="O24" s="16"/>
      <c r="P24" s="17">
        <f t="shared" si="4"/>
        <v>280000</v>
      </c>
      <c r="Q24" s="18">
        <f t="shared" si="8"/>
        <v>224000</v>
      </c>
      <c r="R24" s="18"/>
      <c r="S24" s="19">
        <f t="shared" si="9"/>
        <v>504000</v>
      </c>
      <c r="T24" s="20">
        <f t="shared" si="5"/>
        <v>0.9</v>
      </c>
      <c r="V24" s="18"/>
      <c r="X24" s="21"/>
      <c r="AA24" s="21"/>
      <c r="AB24" s="21"/>
      <c r="AC24" s="21"/>
    </row>
    <row r="25" spans="2:29" x14ac:dyDescent="0.35">
      <c r="B25" s="1" t="s">
        <v>20</v>
      </c>
      <c r="C25" s="5">
        <v>0.9</v>
      </c>
      <c r="D25"/>
      <c r="I25" s="15">
        <f t="shared" si="6"/>
        <v>570000</v>
      </c>
      <c r="J25" s="16">
        <f t="shared" si="0"/>
        <v>570000</v>
      </c>
      <c r="K25" s="16" t="b">
        <f t="shared" si="1"/>
        <v>0</v>
      </c>
      <c r="L25" s="16" t="b">
        <f t="shared" si="2"/>
        <v>0</v>
      </c>
      <c r="M25" s="16">
        <f t="shared" si="3"/>
        <v>228000</v>
      </c>
      <c r="N25" s="16">
        <f t="shared" si="7"/>
        <v>0</v>
      </c>
      <c r="O25" s="16"/>
      <c r="P25" s="17">
        <f t="shared" si="4"/>
        <v>285000</v>
      </c>
      <c r="Q25" s="18">
        <f t="shared" si="8"/>
        <v>228000</v>
      </c>
      <c r="R25" s="18"/>
      <c r="S25" s="19">
        <f t="shared" si="9"/>
        <v>513000</v>
      </c>
      <c r="T25" s="20">
        <f t="shared" si="5"/>
        <v>0.9</v>
      </c>
      <c r="V25" s="18"/>
      <c r="X25" s="21"/>
      <c r="AA25" s="21"/>
      <c r="AB25" s="21"/>
      <c r="AC25" s="21"/>
    </row>
    <row r="26" spans="2:29" x14ac:dyDescent="0.35">
      <c r="I26" s="15">
        <f t="shared" si="6"/>
        <v>580000</v>
      </c>
      <c r="J26" s="16">
        <f t="shared" si="0"/>
        <v>580000</v>
      </c>
      <c r="K26" s="16" t="b">
        <f t="shared" si="1"/>
        <v>0</v>
      </c>
      <c r="L26" s="16" t="b">
        <f t="shared" si="2"/>
        <v>0</v>
      </c>
      <c r="M26" s="16">
        <f t="shared" si="3"/>
        <v>228202</v>
      </c>
      <c r="N26" s="16">
        <f t="shared" si="7"/>
        <v>0</v>
      </c>
      <c r="O26" s="16"/>
      <c r="P26" s="17">
        <f t="shared" si="4"/>
        <v>290000</v>
      </c>
      <c r="Q26" s="18">
        <f t="shared" si="8"/>
        <v>228202</v>
      </c>
      <c r="R26" s="18"/>
      <c r="S26" s="19">
        <f t="shared" si="9"/>
        <v>518202</v>
      </c>
      <c r="T26" s="20">
        <f t="shared" si="5"/>
        <v>0.89345172413793106</v>
      </c>
      <c r="V26" s="18"/>
      <c r="X26" s="21"/>
      <c r="AA26" s="21"/>
      <c r="AB26" s="21"/>
      <c r="AC26" s="21"/>
    </row>
    <row r="27" spans="2:29" x14ac:dyDescent="0.35">
      <c r="I27" s="15">
        <f t="shared" si="6"/>
        <v>590000</v>
      </c>
      <c r="J27" s="16">
        <f t="shared" si="0"/>
        <v>590000</v>
      </c>
      <c r="K27" s="16" t="b">
        <f t="shared" si="1"/>
        <v>0</v>
      </c>
      <c r="L27" s="16" t="b">
        <f t="shared" si="2"/>
        <v>0</v>
      </c>
      <c r="M27" s="16">
        <f t="shared" si="3"/>
        <v>228202</v>
      </c>
      <c r="N27" s="16">
        <f t="shared" si="7"/>
        <v>0</v>
      </c>
      <c r="O27" s="16"/>
      <c r="P27" s="17">
        <f t="shared" si="4"/>
        <v>295000</v>
      </c>
      <c r="Q27" s="18">
        <f t="shared" si="8"/>
        <v>228202</v>
      </c>
      <c r="R27" s="18"/>
      <c r="S27" s="19">
        <f t="shared" si="9"/>
        <v>523202</v>
      </c>
      <c r="T27" s="20">
        <f t="shared" si="5"/>
        <v>0.88678305084745768</v>
      </c>
      <c r="V27" s="18"/>
      <c r="X27" s="21"/>
      <c r="AA27" s="21"/>
      <c r="AB27" s="21"/>
      <c r="AC27" s="21"/>
    </row>
    <row r="28" spans="2:29" x14ac:dyDescent="0.35">
      <c r="I28" s="15">
        <f t="shared" si="6"/>
        <v>600000</v>
      </c>
      <c r="J28" s="16">
        <f t="shared" si="0"/>
        <v>600000</v>
      </c>
      <c r="K28" s="16" t="b">
        <f t="shared" si="1"/>
        <v>0</v>
      </c>
      <c r="L28" s="16" t="b">
        <f t="shared" si="2"/>
        <v>0</v>
      </c>
      <c r="M28" s="16">
        <f t="shared" si="3"/>
        <v>228202</v>
      </c>
      <c r="N28" s="16">
        <f t="shared" si="7"/>
        <v>0</v>
      </c>
      <c r="O28" s="16"/>
      <c r="P28" s="17">
        <f t="shared" si="4"/>
        <v>300000</v>
      </c>
      <c r="Q28" s="18">
        <f t="shared" si="8"/>
        <v>228202</v>
      </c>
      <c r="R28" s="18"/>
      <c r="S28" s="19">
        <f t="shared" si="9"/>
        <v>528202</v>
      </c>
      <c r="T28" s="20">
        <f t="shared" si="5"/>
        <v>0.88033666666666666</v>
      </c>
      <c r="V28" s="18"/>
      <c r="X28" s="21"/>
      <c r="AA28" s="21"/>
      <c r="AB28" s="21"/>
      <c r="AC28" s="21"/>
    </row>
    <row r="29" spans="2:29" x14ac:dyDescent="0.35">
      <c r="I29" s="15">
        <f t="shared" si="6"/>
        <v>610000</v>
      </c>
      <c r="J29" s="16">
        <f t="shared" si="0"/>
        <v>610000</v>
      </c>
      <c r="K29" s="16" t="b">
        <f t="shared" si="1"/>
        <v>0</v>
      </c>
      <c r="L29" s="16" t="b">
        <f t="shared" si="2"/>
        <v>0</v>
      </c>
      <c r="M29" s="16">
        <f t="shared" si="3"/>
        <v>228202</v>
      </c>
      <c r="N29" s="16">
        <f t="shared" si="7"/>
        <v>0</v>
      </c>
      <c r="O29" s="16"/>
      <c r="P29" s="17">
        <f t="shared" si="4"/>
        <v>305000</v>
      </c>
      <c r="Q29" s="18">
        <f t="shared" si="8"/>
        <v>228202</v>
      </c>
      <c r="R29" s="18"/>
      <c r="S29" s="19">
        <f t="shared" si="9"/>
        <v>533202</v>
      </c>
      <c r="T29" s="20">
        <f t="shared" si="5"/>
        <v>0.87410163934426233</v>
      </c>
      <c r="V29" s="18"/>
      <c r="X29" s="21"/>
      <c r="AA29" s="21"/>
      <c r="AB29" s="21"/>
      <c r="AC29" s="21"/>
    </row>
    <row r="30" spans="2:29" x14ac:dyDescent="0.35">
      <c r="I30" s="15">
        <f t="shared" si="6"/>
        <v>620000</v>
      </c>
      <c r="J30" s="16">
        <f t="shared" si="0"/>
        <v>620000</v>
      </c>
      <c r="K30" s="16" t="b">
        <f t="shared" si="1"/>
        <v>0</v>
      </c>
      <c r="L30" s="16" t="b">
        <f t="shared" si="2"/>
        <v>0</v>
      </c>
      <c r="M30" s="16">
        <f t="shared" si="3"/>
        <v>228202</v>
      </c>
      <c r="N30" s="16">
        <f t="shared" si="7"/>
        <v>0</v>
      </c>
      <c r="O30" s="16"/>
      <c r="P30" s="17">
        <f t="shared" si="4"/>
        <v>310000</v>
      </c>
      <c r="Q30" s="18">
        <f t="shared" si="8"/>
        <v>228202</v>
      </c>
      <c r="R30" s="18"/>
      <c r="S30" s="19">
        <f t="shared" si="9"/>
        <v>538202</v>
      </c>
      <c r="T30" s="20">
        <f t="shared" si="5"/>
        <v>0.86806774193548386</v>
      </c>
      <c r="V30" s="18"/>
      <c r="X30" s="21"/>
      <c r="AA30" s="21"/>
      <c r="AB30" s="21"/>
      <c r="AC30" s="21"/>
    </row>
    <row r="31" spans="2:29" x14ac:dyDescent="0.35">
      <c r="I31" s="15">
        <f t="shared" si="6"/>
        <v>630000</v>
      </c>
      <c r="J31" s="16">
        <f t="shared" si="0"/>
        <v>630000</v>
      </c>
      <c r="K31" s="16" t="b">
        <f t="shared" si="1"/>
        <v>0</v>
      </c>
      <c r="L31" s="16" t="b">
        <f t="shared" si="2"/>
        <v>0</v>
      </c>
      <c r="M31" s="16">
        <f t="shared" si="3"/>
        <v>228202</v>
      </c>
      <c r="N31" s="16">
        <f t="shared" si="7"/>
        <v>0</v>
      </c>
      <c r="O31" s="16"/>
      <c r="P31" s="17">
        <f t="shared" si="4"/>
        <v>315000</v>
      </c>
      <c r="Q31" s="18">
        <f t="shared" si="8"/>
        <v>228202</v>
      </c>
      <c r="R31" s="18"/>
      <c r="S31" s="19">
        <f t="shared" si="9"/>
        <v>543202</v>
      </c>
      <c r="T31" s="20">
        <f t="shared" si="5"/>
        <v>0.86222539682539678</v>
      </c>
      <c r="V31" s="18"/>
      <c r="X31" s="21"/>
      <c r="AA31" s="21"/>
      <c r="AB31" s="21"/>
      <c r="AC31" s="21"/>
    </row>
    <row r="32" spans="2:29" x14ac:dyDescent="0.35">
      <c r="I32" s="15">
        <f t="shared" si="6"/>
        <v>640000</v>
      </c>
      <c r="J32" s="16">
        <f t="shared" si="0"/>
        <v>640000</v>
      </c>
      <c r="K32" s="16" t="b">
        <f t="shared" si="1"/>
        <v>0</v>
      </c>
      <c r="L32" s="16" t="b">
        <f t="shared" si="2"/>
        <v>0</v>
      </c>
      <c r="M32" s="16">
        <f t="shared" si="3"/>
        <v>228202</v>
      </c>
      <c r="N32" s="16">
        <f t="shared" si="7"/>
        <v>0</v>
      </c>
      <c r="O32" s="16"/>
      <c r="P32" s="17">
        <f t="shared" si="4"/>
        <v>320000</v>
      </c>
      <c r="Q32" s="18">
        <f t="shared" si="8"/>
        <v>228202</v>
      </c>
      <c r="R32" s="18"/>
      <c r="S32" s="19">
        <f t="shared" si="9"/>
        <v>548202</v>
      </c>
      <c r="T32" s="20">
        <f t="shared" si="5"/>
        <v>0.856565625</v>
      </c>
      <c r="V32" s="18"/>
      <c r="X32" s="21"/>
      <c r="AA32" s="21"/>
      <c r="AB32" s="21"/>
      <c r="AC32" s="21"/>
    </row>
    <row r="33" spans="9:29" x14ac:dyDescent="0.35">
      <c r="I33" s="15">
        <f t="shared" si="6"/>
        <v>650000</v>
      </c>
      <c r="J33" s="16">
        <f t="shared" si="0"/>
        <v>650000</v>
      </c>
      <c r="K33" s="16" t="b">
        <f t="shared" si="1"/>
        <v>0</v>
      </c>
      <c r="L33" s="16" t="b">
        <f t="shared" si="2"/>
        <v>0</v>
      </c>
      <c r="M33" s="16">
        <f t="shared" si="3"/>
        <v>228202</v>
      </c>
      <c r="N33" s="16">
        <f t="shared" si="7"/>
        <v>0</v>
      </c>
      <c r="O33" s="16"/>
      <c r="P33" s="17">
        <f t="shared" si="4"/>
        <v>325000</v>
      </c>
      <c r="Q33" s="18">
        <f t="shared" si="8"/>
        <v>228202</v>
      </c>
      <c r="R33" s="18"/>
      <c r="S33" s="19">
        <f t="shared" si="9"/>
        <v>553202</v>
      </c>
      <c r="T33" s="20">
        <f t="shared" si="5"/>
        <v>0.85107999999999995</v>
      </c>
      <c r="V33" s="18"/>
      <c r="X33" s="21"/>
      <c r="AA33" s="21"/>
      <c r="AB33" s="21"/>
      <c r="AC33" s="21"/>
    </row>
    <row r="34" spans="9:29" x14ac:dyDescent="0.35">
      <c r="I34" s="15">
        <f t="shared" si="6"/>
        <v>660000</v>
      </c>
      <c r="J34" s="16">
        <f t="shared" si="0"/>
        <v>660000</v>
      </c>
      <c r="K34" s="16" t="b">
        <f t="shared" si="1"/>
        <v>0</v>
      </c>
      <c r="L34" s="16" t="b">
        <f t="shared" si="2"/>
        <v>0</v>
      </c>
      <c r="M34" s="16">
        <f t="shared" si="3"/>
        <v>228202</v>
      </c>
      <c r="N34" s="16">
        <f t="shared" si="7"/>
        <v>0</v>
      </c>
      <c r="O34" s="16"/>
      <c r="P34" s="17">
        <f t="shared" si="4"/>
        <v>330000</v>
      </c>
      <c r="Q34" s="18">
        <f t="shared" si="8"/>
        <v>228202</v>
      </c>
      <c r="R34" s="18"/>
      <c r="S34" s="19">
        <f t="shared" si="9"/>
        <v>558202</v>
      </c>
      <c r="T34" s="20">
        <f t="shared" si="5"/>
        <v>0.8457606060606061</v>
      </c>
      <c r="V34" s="18"/>
      <c r="X34" s="21"/>
      <c r="AA34" s="21"/>
      <c r="AB34" s="21"/>
      <c r="AC34" s="21"/>
    </row>
    <row r="35" spans="9:29" x14ac:dyDescent="0.35">
      <c r="I35" s="15">
        <f t="shared" si="6"/>
        <v>670000</v>
      </c>
      <c r="J35" s="16">
        <f t="shared" si="0"/>
        <v>670000</v>
      </c>
      <c r="K35" s="16" t="b">
        <f t="shared" si="1"/>
        <v>0</v>
      </c>
      <c r="L35" s="16" t="b">
        <f t="shared" si="2"/>
        <v>0</v>
      </c>
      <c r="M35" s="16">
        <f t="shared" si="3"/>
        <v>228202</v>
      </c>
      <c r="N35" s="16">
        <f t="shared" si="7"/>
        <v>0</v>
      </c>
      <c r="O35" s="16"/>
      <c r="P35" s="17">
        <f t="shared" si="4"/>
        <v>335000</v>
      </c>
      <c r="Q35" s="18">
        <f t="shared" si="8"/>
        <v>228202</v>
      </c>
      <c r="R35" s="18"/>
      <c r="S35" s="19">
        <f t="shared" si="9"/>
        <v>563202</v>
      </c>
      <c r="T35" s="20">
        <f t="shared" si="5"/>
        <v>0.84060000000000001</v>
      </c>
      <c r="V35" s="18"/>
      <c r="X35" s="21"/>
      <c r="AA35" s="21"/>
      <c r="AB35" s="21"/>
      <c r="AC35" s="21"/>
    </row>
    <row r="36" spans="9:29" x14ac:dyDescent="0.35">
      <c r="I36" s="15">
        <f t="shared" si="6"/>
        <v>680000</v>
      </c>
      <c r="J36" s="16">
        <f t="shared" si="0"/>
        <v>680000</v>
      </c>
      <c r="K36" s="16" t="b">
        <f t="shared" si="1"/>
        <v>0</v>
      </c>
      <c r="L36" s="16" t="b">
        <f t="shared" si="2"/>
        <v>0</v>
      </c>
      <c r="M36" s="16">
        <f t="shared" si="3"/>
        <v>228202</v>
      </c>
      <c r="N36" s="16">
        <f t="shared" si="7"/>
        <v>0</v>
      </c>
      <c r="O36" s="16"/>
      <c r="P36" s="17">
        <f t="shared" si="4"/>
        <v>340000</v>
      </c>
      <c r="Q36" s="18">
        <f t="shared" si="8"/>
        <v>228202</v>
      </c>
      <c r="R36" s="18"/>
      <c r="S36" s="19">
        <f t="shared" si="9"/>
        <v>568202</v>
      </c>
      <c r="T36" s="20">
        <f t="shared" si="5"/>
        <v>0.83559117647058823</v>
      </c>
      <c r="V36" s="18"/>
      <c r="X36" s="21"/>
      <c r="AA36" s="21"/>
      <c r="AB36" s="21"/>
      <c r="AC36" s="21"/>
    </row>
    <row r="37" spans="9:29" x14ac:dyDescent="0.35">
      <c r="I37" s="15">
        <f t="shared" si="6"/>
        <v>690000</v>
      </c>
      <c r="J37" s="16">
        <f t="shared" si="0"/>
        <v>690000</v>
      </c>
      <c r="K37" s="16" t="b">
        <f t="shared" si="1"/>
        <v>0</v>
      </c>
      <c r="L37" s="16" t="b">
        <f t="shared" si="2"/>
        <v>0</v>
      </c>
      <c r="M37" s="16">
        <f t="shared" si="3"/>
        <v>228202</v>
      </c>
      <c r="N37" s="16">
        <f t="shared" si="7"/>
        <v>0</v>
      </c>
      <c r="O37" s="16"/>
      <c r="P37" s="17">
        <f t="shared" si="4"/>
        <v>345000</v>
      </c>
      <c r="Q37" s="18">
        <f t="shared" si="8"/>
        <v>228202</v>
      </c>
      <c r="R37" s="18"/>
      <c r="S37" s="19">
        <f t="shared" si="9"/>
        <v>573202</v>
      </c>
      <c r="T37" s="20">
        <f t="shared" si="5"/>
        <v>0.83072753623188411</v>
      </c>
    </row>
    <row r="38" spans="9:29" x14ac:dyDescent="0.35">
      <c r="I38" s="15">
        <f t="shared" si="6"/>
        <v>700000</v>
      </c>
      <c r="J38" s="16">
        <f t="shared" si="0"/>
        <v>700000</v>
      </c>
      <c r="K38" s="16" t="b">
        <f t="shared" si="1"/>
        <v>0</v>
      </c>
      <c r="L38" s="16" t="b">
        <f t="shared" si="2"/>
        <v>0</v>
      </c>
      <c r="M38" s="16">
        <f t="shared" si="3"/>
        <v>228202</v>
      </c>
      <c r="N38" s="16">
        <f t="shared" si="7"/>
        <v>0</v>
      </c>
      <c r="O38" s="16"/>
      <c r="P38" s="17">
        <f t="shared" si="4"/>
        <v>350000</v>
      </c>
      <c r="Q38" s="18">
        <f t="shared" si="8"/>
        <v>228202</v>
      </c>
      <c r="R38" s="18"/>
      <c r="S38" s="19">
        <f t="shared" si="9"/>
        <v>578202</v>
      </c>
      <c r="T38" s="20">
        <f t="shared" si="5"/>
        <v>0.82600285714285715</v>
      </c>
    </row>
    <row r="39" spans="9:29" x14ac:dyDescent="0.35">
      <c r="I39" s="15">
        <f t="shared" si="6"/>
        <v>710000</v>
      </c>
      <c r="J39" s="16">
        <f t="shared" si="0"/>
        <v>710000</v>
      </c>
      <c r="K39" s="16" t="b">
        <f t="shared" si="1"/>
        <v>0</v>
      </c>
      <c r="L39" s="16" t="b">
        <f t="shared" si="2"/>
        <v>0</v>
      </c>
      <c r="M39" s="16" t="b">
        <f t="shared" si="3"/>
        <v>0</v>
      </c>
      <c r="N39" s="16">
        <f t="shared" si="7"/>
        <v>228202</v>
      </c>
      <c r="O39" s="16"/>
      <c r="P39" s="17">
        <f t="shared" si="4"/>
        <v>355000</v>
      </c>
      <c r="Q39" s="18">
        <f t="shared" si="8"/>
        <v>228202</v>
      </c>
      <c r="R39" s="18"/>
      <c r="S39" s="19">
        <f t="shared" si="9"/>
        <v>583202</v>
      </c>
      <c r="T39" s="20">
        <f t="shared" si="5"/>
        <v>0.82141126760563377</v>
      </c>
    </row>
    <row r="40" spans="9:29" x14ac:dyDescent="0.35">
      <c r="I40" s="15">
        <f t="shared" si="6"/>
        <v>720000</v>
      </c>
      <c r="J40" s="16">
        <f t="shared" si="0"/>
        <v>720000</v>
      </c>
      <c r="K40" s="16" t="b">
        <f t="shared" si="1"/>
        <v>0</v>
      </c>
      <c r="L40" s="16" t="b">
        <f t="shared" si="2"/>
        <v>0</v>
      </c>
      <c r="M40" s="16" t="b">
        <f t="shared" si="3"/>
        <v>0</v>
      </c>
      <c r="N40" s="16">
        <f t="shared" si="7"/>
        <v>228202</v>
      </c>
      <c r="O40" s="16"/>
      <c r="P40" s="17">
        <f t="shared" si="4"/>
        <v>360000</v>
      </c>
      <c r="Q40" s="18">
        <f t="shared" si="8"/>
        <v>228202</v>
      </c>
      <c r="R40" s="18"/>
      <c r="S40" s="19">
        <f t="shared" si="9"/>
        <v>588202</v>
      </c>
      <c r="T40" s="20">
        <f t="shared" si="5"/>
        <v>0.81694722222222227</v>
      </c>
    </row>
    <row r="41" spans="9:29" x14ac:dyDescent="0.35">
      <c r="I41" s="15">
        <f t="shared" ref="I41:I63" si="10">+I40+$G$20</f>
        <v>730000</v>
      </c>
      <c r="J41" s="16">
        <f t="shared" si="0"/>
        <v>730000</v>
      </c>
      <c r="K41" s="16" t="b">
        <f t="shared" si="1"/>
        <v>0</v>
      </c>
      <c r="L41" s="16" t="b">
        <f t="shared" si="2"/>
        <v>0</v>
      </c>
      <c r="M41" s="16" t="b">
        <f t="shared" si="3"/>
        <v>0</v>
      </c>
      <c r="N41" s="16">
        <f t="shared" si="7"/>
        <v>228202</v>
      </c>
      <c r="O41" s="16"/>
      <c r="P41" s="17">
        <f t="shared" si="4"/>
        <v>365000</v>
      </c>
      <c r="Q41" s="18">
        <f t="shared" si="8"/>
        <v>228202</v>
      </c>
      <c r="R41" s="18"/>
      <c r="S41" s="19">
        <f t="shared" si="9"/>
        <v>593202</v>
      </c>
      <c r="T41" s="20">
        <f t="shared" si="5"/>
        <v>0.81260547945205475</v>
      </c>
    </row>
    <row r="42" spans="9:29" x14ac:dyDescent="0.35">
      <c r="I42" s="15">
        <f t="shared" si="10"/>
        <v>740000</v>
      </c>
      <c r="J42" s="16">
        <f t="shared" si="0"/>
        <v>740000</v>
      </c>
      <c r="K42" s="16" t="b">
        <f t="shared" si="1"/>
        <v>0</v>
      </c>
      <c r="L42" s="16" t="b">
        <f t="shared" si="2"/>
        <v>0</v>
      </c>
      <c r="M42" s="16" t="b">
        <f t="shared" si="3"/>
        <v>0</v>
      </c>
      <c r="N42" s="16">
        <f t="shared" si="7"/>
        <v>228202</v>
      </c>
      <c r="O42" s="16"/>
      <c r="P42" s="17">
        <f t="shared" si="4"/>
        <v>370000</v>
      </c>
      <c r="Q42" s="18">
        <f t="shared" si="8"/>
        <v>228202</v>
      </c>
      <c r="R42" s="18"/>
      <c r="S42" s="19">
        <f t="shared" si="9"/>
        <v>598202</v>
      </c>
      <c r="T42" s="20">
        <f t="shared" si="5"/>
        <v>0.80838108108108109</v>
      </c>
    </row>
    <row r="43" spans="9:29" x14ac:dyDescent="0.35">
      <c r="I43" s="15">
        <f t="shared" si="10"/>
        <v>750000</v>
      </c>
      <c r="J43" s="16">
        <f t="shared" si="0"/>
        <v>750000</v>
      </c>
      <c r="K43" s="16" t="b">
        <f t="shared" si="1"/>
        <v>0</v>
      </c>
      <c r="L43" s="16" t="b">
        <f t="shared" si="2"/>
        <v>0</v>
      </c>
      <c r="M43" s="16" t="b">
        <f t="shared" si="3"/>
        <v>0</v>
      </c>
      <c r="N43" s="16">
        <f t="shared" si="7"/>
        <v>228202</v>
      </c>
      <c r="O43" s="16"/>
      <c r="P43" s="17">
        <f t="shared" si="4"/>
        <v>375000</v>
      </c>
      <c r="Q43" s="18">
        <f t="shared" si="8"/>
        <v>228202</v>
      </c>
      <c r="R43" s="18"/>
      <c r="S43" s="19">
        <f t="shared" si="9"/>
        <v>603202</v>
      </c>
      <c r="T43" s="20">
        <f t="shared" si="5"/>
        <v>0.80426933333333328</v>
      </c>
    </row>
    <row r="44" spans="9:29" x14ac:dyDescent="0.35">
      <c r="I44" s="15">
        <f t="shared" si="10"/>
        <v>760000</v>
      </c>
      <c r="J44" s="16">
        <f t="shared" si="0"/>
        <v>760000</v>
      </c>
      <c r="K44" s="16" t="b">
        <f t="shared" si="1"/>
        <v>0</v>
      </c>
      <c r="L44" s="16" t="b">
        <f t="shared" si="2"/>
        <v>0</v>
      </c>
      <c r="M44" s="16" t="b">
        <f t="shared" si="3"/>
        <v>0</v>
      </c>
      <c r="N44" s="16">
        <f t="shared" si="7"/>
        <v>228202</v>
      </c>
      <c r="O44" s="16"/>
      <c r="P44" s="17">
        <f t="shared" si="4"/>
        <v>380000</v>
      </c>
      <c r="Q44" s="18">
        <f t="shared" si="8"/>
        <v>228202</v>
      </c>
      <c r="R44" s="18"/>
      <c r="S44" s="19">
        <f t="shared" si="9"/>
        <v>608202</v>
      </c>
      <c r="T44" s="20">
        <f t="shared" si="5"/>
        <v>0.80026578947368421</v>
      </c>
    </row>
    <row r="45" spans="9:29" x14ac:dyDescent="0.35">
      <c r="I45" s="15">
        <f t="shared" si="10"/>
        <v>770000</v>
      </c>
      <c r="J45" s="16">
        <f t="shared" si="0"/>
        <v>770000</v>
      </c>
      <c r="K45" s="16" t="b">
        <f t="shared" si="1"/>
        <v>0</v>
      </c>
      <c r="L45" s="16" t="b">
        <f t="shared" si="2"/>
        <v>0</v>
      </c>
      <c r="M45" s="16" t="b">
        <f t="shared" si="3"/>
        <v>0</v>
      </c>
      <c r="N45" s="16">
        <f t="shared" si="7"/>
        <v>228202</v>
      </c>
      <c r="O45" s="16"/>
      <c r="P45" s="17">
        <f t="shared" si="4"/>
        <v>385000</v>
      </c>
      <c r="Q45" s="18">
        <f t="shared" si="8"/>
        <v>228202</v>
      </c>
      <c r="R45" s="18"/>
      <c r="S45" s="19">
        <f t="shared" si="9"/>
        <v>613202</v>
      </c>
      <c r="T45" s="20">
        <f t="shared" si="5"/>
        <v>0.79636623376623372</v>
      </c>
    </row>
    <row r="46" spans="9:29" x14ac:dyDescent="0.35">
      <c r="I46" s="15">
        <f t="shared" si="10"/>
        <v>780000</v>
      </c>
      <c r="J46" s="16">
        <f t="shared" si="0"/>
        <v>780000</v>
      </c>
      <c r="K46" s="16" t="b">
        <f t="shared" si="1"/>
        <v>0</v>
      </c>
      <c r="L46" s="16" t="b">
        <f t="shared" si="2"/>
        <v>0</v>
      </c>
      <c r="M46" s="16" t="b">
        <f t="shared" si="3"/>
        <v>0</v>
      </c>
      <c r="N46" s="16">
        <f t="shared" si="7"/>
        <v>228202</v>
      </c>
      <c r="O46" s="16"/>
      <c r="P46" s="17">
        <f t="shared" si="4"/>
        <v>390000</v>
      </c>
      <c r="Q46" s="18">
        <f t="shared" si="8"/>
        <v>228202</v>
      </c>
      <c r="R46" s="18"/>
      <c r="S46" s="19">
        <f t="shared" si="9"/>
        <v>618202</v>
      </c>
      <c r="T46" s="20">
        <f t="shared" si="5"/>
        <v>0.79256666666666664</v>
      </c>
    </row>
    <row r="47" spans="9:29" x14ac:dyDescent="0.35">
      <c r="I47" s="15">
        <f t="shared" si="10"/>
        <v>790000</v>
      </c>
      <c r="J47" s="16">
        <f t="shared" si="0"/>
        <v>790000</v>
      </c>
      <c r="K47" s="16" t="b">
        <f t="shared" si="1"/>
        <v>0</v>
      </c>
      <c r="L47" s="16" t="b">
        <f t="shared" si="2"/>
        <v>0</v>
      </c>
      <c r="M47" s="16" t="b">
        <f t="shared" si="3"/>
        <v>0</v>
      </c>
      <c r="N47" s="16">
        <f t="shared" si="7"/>
        <v>228202</v>
      </c>
      <c r="O47" s="16"/>
      <c r="P47" s="17">
        <f t="shared" si="4"/>
        <v>395000</v>
      </c>
      <c r="Q47" s="18">
        <f t="shared" si="8"/>
        <v>228202</v>
      </c>
      <c r="R47" s="18"/>
      <c r="S47" s="19">
        <f t="shared" si="9"/>
        <v>623202</v>
      </c>
      <c r="T47" s="20">
        <f t="shared" si="5"/>
        <v>0.78886329113924047</v>
      </c>
    </row>
    <row r="48" spans="9:29" x14ac:dyDescent="0.35">
      <c r="I48" s="15">
        <f t="shared" si="10"/>
        <v>800000</v>
      </c>
      <c r="J48" s="16">
        <f t="shared" si="0"/>
        <v>800000</v>
      </c>
      <c r="K48" s="16" t="b">
        <f t="shared" si="1"/>
        <v>0</v>
      </c>
      <c r="L48" s="16" t="b">
        <f t="shared" si="2"/>
        <v>0</v>
      </c>
      <c r="M48" s="16" t="b">
        <f t="shared" si="3"/>
        <v>0</v>
      </c>
      <c r="N48" s="16">
        <f t="shared" si="7"/>
        <v>228202</v>
      </c>
      <c r="O48" s="16"/>
      <c r="P48" s="17">
        <f t="shared" si="4"/>
        <v>400000</v>
      </c>
      <c r="Q48" s="18">
        <f t="shared" si="8"/>
        <v>228202</v>
      </c>
      <c r="R48" s="18"/>
      <c r="S48" s="19">
        <f t="shared" si="9"/>
        <v>628202</v>
      </c>
      <c r="T48" s="20">
        <f t="shared" si="5"/>
        <v>0.78525250000000002</v>
      </c>
    </row>
    <row r="49" spans="9:20" x14ac:dyDescent="0.35">
      <c r="I49" s="15">
        <f t="shared" si="10"/>
        <v>810000</v>
      </c>
      <c r="J49" s="16">
        <f t="shared" si="0"/>
        <v>810000</v>
      </c>
      <c r="K49" s="16" t="b">
        <f t="shared" si="1"/>
        <v>0</v>
      </c>
      <c r="L49" s="16" t="b">
        <f t="shared" si="2"/>
        <v>0</v>
      </c>
      <c r="M49" s="16" t="b">
        <f t="shared" si="3"/>
        <v>0</v>
      </c>
      <c r="N49" s="16">
        <f t="shared" si="7"/>
        <v>228202</v>
      </c>
      <c r="O49" s="16"/>
      <c r="P49" s="17">
        <f t="shared" si="4"/>
        <v>405000</v>
      </c>
      <c r="Q49" s="18">
        <f t="shared" si="8"/>
        <v>228202</v>
      </c>
      <c r="R49" s="18"/>
      <c r="S49" s="19">
        <f t="shared" si="9"/>
        <v>633202</v>
      </c>
      <c r="T49" s="20">
        <f t="shared" si="5"/>
        <v>0.78173086419753091</v>
      </c>
    </row>
    <row r="50" spans="9:20" x14ac:dyDescent="0.35">
      <c r="I50" s="15">
        <f t="shared" si="10"/>
        <v>820000</v>
      </c>
      <c r="J50" s="16">
        <f t="shared" si="0"/>
        <v>820000</v>
      </c>
      <c r="K50" s="16" t="b">
        <f t="shared" si="1"/>
        <v>0</v>
      </c>
      <c r="L50" s="16" t="b">
        <f t="shared" si="2"/>
        <v>0</v>
      </c>
      <c r="M50" s="16" t="b">
        <f t="shared" si="3"/>
        <v>0</v>
      </c>
      <c r="N50" s="16">
        <f t="shared" si="7"/>
        <v>228202</v>
      </c>
      <c r="O50" s="16"/>
      <c r="P50" s="17">
        <f t="shared" si="4"/>
        <v>410000</v>
      </c>
      <c r="Q50" s="18">
        <f t="shared" si="8"/>
        <v>228202</v>
      </c>
      <c r="R50" s="18"/>
      <c r="S50" s="19">
        <f t="shared" si="9"/>
        <v>638202</v>
      </c>
      <c r="T50" s="20">
        <f t="shared" si="5"/>
        <v>0.77829512195121953</v>
      </c>
    </row>
    <row r="51" spans="9:20" x14ac:dyDescent="0.35">
      <c r="I51" s="15">
        <f t="shared" si="10"/>
        <v>830000</v>
      </c>
      <c r="J51" s="16">
        <f t="shared" si="0"/>
        <v>830000</v>
      </c>
      <c r="K51" s="16" t="b">
        <f t="shared" si="1"/>
        <v>0</v>
      </c>
      <c r="L51" s="16" t="b">
        <f t="shared" si="2"/>
        <v>0</v>
      </c>
      <c r="M51" s="16" t="b">
        <f t="shared" si="3"/>
        <v>0</v>
      </c>
      <c r="N51" s="16">
        <f t="shared" si="7"/>
        <v>228202</v>
      </c>
      <c r="O51" s="16"/>
      <c r="P51" s="17">
        <f t="shared" si="4"/>
        <v>415000</v>
      </c>
      <c r="Q51" s="18">
        <f t="shared" si="8"/>
        <v>228202</v>
      </c>
      <c r="R51" s="18"/>
      <c r="S51" s="19">
        <f t="shared" si="9"/>
        <v>643202</v>
      </c>
      <c r="T51" s="20">
        <f t="shared" si="5"/>
        <v>0.77494216867469878</v>
      </c>
    </row>
    <row r="52" spans="9:20" x14ac:dyDescent="0.35">
      <c r="I52" s="15">
        <f t="shared" si="10"/>
        <v>840000</v>
      </c>
      <c r="J52" s="16">
        <f t="shared" si="0"/>
        <v>840000</v>
      </c>
      <c r="K52" s="16" t="b">
        <f t="shared" si="1"/>
        <v>0</v>
      </c>
      <c r="L52" s="16" t="b">
        <f t="shared" si="2"/>
        <v>0</v>
      </c>
      <c r="M52" s="16" t="b">
        <f t="shared" si="3"/>
        <v>0</v>
      </c>
      <c r="N52" s="16">
        <f t="shared" si="7"/>
        <v>228202</v>
      </c>
      <c r="O52" s="16"/>
      <c r="P52" s="17">
        <f t="shared" si="4"/>
        <v>420000</v>
      </c>
      <c r="Q52" s="18">
        <f t="shared" si="8"/>
        <v>228202</v>
      </c>
      <c r="R52" s="18"/>
      <c r="S52" s="19">
        <f t="shared" si="9"/>
        <v>648202</v>
      </c>
      <c r="T52" s="20">
        <f t="shared" si="5"/>
        <v>0.77166904761904764</v>
      </c>
    </row>
    <row r="53" spans="9:20" x14ac:dyDescent="0.35">
      <c r="I53" s="15">
        <f t="shared" si="10"/>
        <v>850000</v>
      </c>
      <c r="J53" s="16">
        <f t="shared" si="0"/>
        <v>850000</v>
      </c>
      <c r="K53" s="16" t="b">
        <f t="shared" si="1"/>
        <v>0</v>
      </c>
      <c r="L53" s="16" t="b">
        <f t="shared" si="2"/>
        <v>0</v>
      </c>
      <c r="M53" s="16" t="b">
        <f t="shared" si="3"/>
        <v>0</v>
      </c>
      <c r="N53" s="16">
        <f t="shared" si="7"/>
        <v>228202</v>
      </c>
      <c r="O53" s="16"/>
      <c r="P53" s="17">
        <f t="shared" si="4"/>
        <v>425000</v>
      </c>
      <c r="Q53" s="18">
        <f t="shared" si="8"/>
        <v>228202</v>
      </c>
      <c r="R53" s="18"/>
      <c r="S53" s="19">
        <f t="shared" si="9"/>
        <v>653202</v>
      </c>
      <c r="T53" s="20">
        <f t="shared" si="5"/>
        <v>0.76847294117647058</v>
      </c>
    </row>
    <row r="54" spans="9:20" x14ac:dyDescent="0.35">
      <c r="I54" s="15">
        <f t="shared" si="10"/>
        <v>860000</v>
      </c>
      <c r="J54" s="16">
        <f t="shared" si="0"/>
        <v>860000</v>
      </c>
      <c r="K54" s="16" t="b">
        <f t="shared" si="1"/>
        <v>0</v>
      </c>
      <c r="L54" s="16" t="b">
        <f t="shared" si="2"/>
        <v>0</v>
      </c>
      <c r="M54" s="16" t="b">
        <f t="shared" si="3"/>
        <v>0</v>
      </c>
      <c r="N54" s="16">
        <f t="shared" si="7"/>
        <v>228202</v>
      </c>
      <c r="O54" s="16"/>
      <c r="P54" s="17">
        <f t="shared" si="4"/>
        <v>430000</v>
      </c>
      <c r="Q54" s="18">
        <f t="shared" si="8"/>
        <v>228202</v>
      </c>
      <c r="R54" s="18"/>
      <c r="S54" s="19">
        <f t="shared" si="9"/>
        <v>658202</v>
      </c>
      <c r="T54" s="20">
        <f t="shared" si="5"/>
        <v>0.7653511627906977</v>
      </c>
    </row>
    <row r="55" spans="9:20" x14ac:dyDescent="0.35">
      <c r="I55" s="15">
        <f t="shared" si="10"/>
        <v>870000</v>
      </c>
      <c r="J55" s="16">
        <f t="shared" si="0"/>
        <v>870000</v>
      </c>
      <c r="K55" s="16" t="b">
        <f t="shared" si="1"/>
        <v>0</v>
      </c>
      <c r="L55" s="16" t="b">
        <f t="shared" si="2"/>
        <v>0</v>
      </c>
      <c r="M55" s="16" t="b">
        <f t="shared" si="3"/>
        <v>0</v>
      </c>
      <c r="N55" s="16">
        <f t="shared" si="7"/>
        <v>228202</v>
      </c>
      <c r="O55" s="16"/>
      <c r="P55" s="17">
        <f t="shared" si="4"/>
        <v>435000</v>
      </c>
      <c r="Q55" s="18">
        <f t="shared" si="8"/>
        <v>228202</v>
      </c>
      <c r="R55" s="18"/>
      <c r="S55" s="19">
        <f t="shared" si="9"/>
        <v>663202</v>
      </c>
      <c r="T55" s="20">
        <f t="shared" si="5"/>
        <v>0.76230114942528737</v>
      </c>
    </row>
    <row r="56" spans="9:20" x14ac:dyDescent="0.35">
      <c r="I56" s="15">
        <f t="shared" si="10"/>
        <v>880000</v>
      </c>
      <c r="J56" s="16">
        <f t="shared" si="0"/>
        <v>880000</v>
      </c>
      <c r="K56" s="16" t="b">
        <f t="shared" si="1"/>
        <v>0</v>
      </c>
      <c r="L56" s="16" t="b">
        <f t="shared" si="2"/>
        <v>0</v>
      </c>
      <c r="M56" s="16" t="b">
        <f t="shared" si="3"/>
        <v>0</v>
      </c>
      <c r="N56" s="16">
        <f t="shared" si="7"/>
        <v>228202</v>
      </c>
      <c r="O56" s="16"/>
      <c r="P56" s="17">
        <f t="shared" si="4"/>
        <v>440000</v>
      </c>
      <c r="Q56" s="18">
        <f t="shared" si="8"/>
        <v>228202</v>
      </c>
      <c r="R56" s="18"/>
      <c r="S56" s="19">
        <f t="shared" si="9"/>
        <v>668202</v>
      </c>
      <c r="T56" s="20">
        <f t="shared" si="5"/>
        <v>0.75932045454545449</v>
      </c>
    </row>
    <row r="57" spans="9:20" x14ac:dyDescent="0.35">
      <c r="I57" s="15">
        <f t="shared" si="10"/>
        <v>890000</v>
      </c>
      <c r="J57" s="16">
        <f t="shared" si="0"/>
        <v>890000</v>
      </c>
      <c r="K57" s="16" t="b">
        <f t="shared" si="1"/>
        <v>0</v>
      </c>
      <c r="L57" s="16" t="b">
        <f t="shared" si="2"/>
        <v>0</v>
      </c>
      <c r="M57" s="16" t="b">
        <f t="shared" si="3"/>
        <v>0</v>
      </c>
      <c r="N57" s="16">
        <f t="shared" si="7"/>
        <v>228202</v>
      </c>
      <c r="O57" s="16"/>
      <c r="P57" s="17">
        <f t="shared" si="4"/>
        <v>445000</v>
      </c>
      <c r="Q57" s="18">
        <f t="shared" si="8"/>
        <v>228202</v>
      </c>
      <c r="R57" s="18"/>
      <c r="S57" s="19">
        <f t="shared" si="9"/>
        <v>673202</v>
      </c>
      <c r="T57" s="20">
        <f t="shared" si="5"/>
        <v>0.75640674157303367</v>
      </c>
    </row>
    <row r="58" spans="9:20" x14ac:dyDescent="0.35">
      <c r="I58" s="15">
        <f t="shared" si="10"/>
        <v>900000</v>
      </c>
      <c r="J58" s="16">
        <f t="shared" si="0"/>
        <v>900000</v>
      </c>
      <c r="K58" s="16" t="b">
        <f t="shared" si="1"/>
        <v>0</v>
      </c>
      <c r="L58" s="16" t="b">
        <f t="shared" si="2"/>
        <v>0</v>
      </c>
      <c r="M58" s="16" t="b">
        <f t="shared" si="3"/>
        <v>0</v>
      </c>
      <c r="N58" s="16">
        <f t="shared" si="7"/>
        <v>228202</v>
      </c>
      <c r="O58" s="16"/>
      <c r="P58" s="17">
        <f t="shared" si="4"/>
        <v>450000</v>
      </c>
      <c r="Q58" s="18">
        <f t="shared" si="8"/>
        <v>228202</v>
      </c>
      <c r="R58" s="18"/>
      <c r="S58" s="19">
        <f t="shared" si="9"/>
        <v>678202</v>
      </c>
      <c r="T58" s="20">
        <f t="shared" si="5"/>
        <v>0.75355777777777777</v>
      </c>
    </row>
    <row r="59" spans="9:20" x14ac:dyDescent="0.35">
      <c r="I59" s="15">
        <f t="shared" si="10"/>
        <v>910000</v>
      </c>
      <c r="J59" s="16">
        <f t="shared" si="0"/>
        <v>910000</v>
      </c>
      <c r="K59" s="16" t="b">
        <f t="shared" si="1"/>
        <v>0</v>
      </c>
      <c r="L59" s="16" t="b">
        <f t="shared" si="2"/>
        <v>0</v>
      </c>
      <c r="M59" s="16" t="b">
        <f t="shared" si="3"/>
        <v>0</v>
      </c>
      <c r="N59" s="16">
        <f t="shared" si="7"/>
        <v>228202</v>
      </c>
      <c r="O59" s="16"/>
      <c r="P59" s="17">
        <f t="shared" si="4"/>
        <v>455000</v>
      </c>
      <c r="Q59" s="18">
        <f t="shared" si="8"/>
        <v>228202</v>
      </c>
      <c r="R59" s="18"/>
      <c r="S59" s="19">
        <f t="shared" si="9"/>
        <v>683202</v>
      </c>
      <c r="T59" s="20">
        <f t="shared" si="5"/>
        <v>0.75077142857142853</v>
      </c>
    </row>
    <row r="60" spans="9:20" x14ac:dyDescent="0.35">
      <c r="I60" s="15">
        <f t="shared" si="10"/>
        <v>920000</v>
      </c>
      <c r="J60" s="16">
        <f t="shared" si="0"/>
        <v>920000</v>
      </c>
      <c r="K60" s="16" t="b">
        <f t="shared" si="1"/>
        <v>0</v>
      </c>
      <c r="L60" s="16" t="b">
        <f t="shared" si="2"/>
        <v>0</v>
      </c>
      <c r="M60" s="16" t="b">
        <f t="shared" si="3"/>
        <v>0</v>
      </c>
      <c r="N60" s="16">
        <f t="shared" si="7"/>
        <v>228202</v>
      </c>
      <c r="O60" s="16"/>
      <c r="P60" s="17">
        <f t="shared" si="4"/>
        <v>460000</v>
      </c>
      <c r="Q60" s="18">
        <f t="shared" si="8"/>
        <v>228202</v>
      </c>
      <c r="R60" s="18"/>
      <c r="S60" s="19">
        <f t="shared" si="9"/>
        <v>688202</v>
      </c>
      <c r="T60" s="20">
        <f t="shared" si="5"/>
        <v>0.74804565217391306</v>
      </c>
    </row>
    <row r="61" spans="9:20" x14ac:dyDescent="0.35">
      <c r="I61" s="15">
        <f t="shared" si="10"/>
        <v>930000</v>
      </c>
      <c r="J61" s="16">
        <f t="shared" si="0"/>
        <v>930000</v>
      </c>
      <c r="K61" s="16" t="b">
        <f t="shared" si="1"/>
        <v>0</v>
      </c>
      <c r="L61" s="16" t="b">
        <f t="shared" si="2"/>
        <v>0</v>
      </c>
      <c r="M61" s="16" t="b">
        <f t="shared" si="3"/>
        <v>0</v>
      </c>
      <c r="N61" s="16">
        <f t="shared" si="7"/>
        <v>228202</v>
      </c>
      <c r="O61" s="16"/>
      <c r="P61" s="17">
        <f t="shared" si="4"/>
        <v>465000</v>
      </c>
      <c r="Q61" s="18">
        <f t="shared" si="8"/>
        <v>228202</v>
      </c>
      <c r="R61" s="18"/>
      <c r="S61" s="19">
        <f t="shared" si="9"/>
        <v>693202</v>
      </c>
      <c r="T61" s="20">
        <f t="shared" si="5"/>
        <v>0.74537849462365591</v>
      </c>
    </row>
    <row r="62" spans="9:20" x14ac:dyDescent="0.35">
      <c r="I62" s="15">
        <f t="shared" si="10"/>
        <v>940000</v>
      </c>
      <c r="J62" s="16">
        <f t="shared" si="0"/>
        <v>940000</v>
      </c>
      <c r="K62" s="16" t="b">
        <f t="shared" si="1"/>
        <v>0</v>
      </c>
      <c r="L62" s="16" t="b">
        <f t="shared" si="2"/>
        <v>0</v>
      </c>
      <c r="M62" s="16" t="b">
        <f t="shared" si="3"/>
        <v>0</v>
      </c>
      <c r="N62" s="16">
        <f t="shared" si="7"/>
        <v>228202</v>
      </c>
      <c r="O62" s="16"/>
      <c r="P62" s="17">
        <f t="shared" si="4"/>
        <v>470000</v>
      </c>
      <c r="Q62" s="18">
        <f t="shared" si="8"/>
        <v>228202</v>
      </c>
      <c r="R62" s="18"/>
      <c r="S62" s="19">
        <f t="shared" si="9"/>
        <v>698202</v>
      </c>
      <c r="T62" s="20">
        <f t="shared" si="5"/>
        <v>0.74276808510638292</v>
      </c>
    </row>
    <row r="63" spans="9:20" ht="15" thickBot="1" x14ac:dyDescent="0.4">
      <c r="I63" s="15">
        <f t="shared" si="10"/>
        <v>950000</v>
      </c>
      <c r="J63" s="16">
        <f t="shared" si="0"/>
        <v>950000</v>
      </c>
      <c r="K63" s="24" t="b">
        <f t="shared" si="1"/>
        <v>0</v>
      </c>
      <c r="L63" s="24" t="b">
        <f t="shared" si="2"/>
        <v>0</v>
      </c>
      <c r="M63" s="24" t="b">
        <f t="shared" si="3"/>
        <v>0</v>
      </c>
      <c r="N63" s="16">
        <f t="shared" si="7"/>
        <v>225000</v>
      </c>
      <c r="O63" s="16"/>
      <c r="P63" s="25">
        <f t="shared" si="4"/>
        <v>475000</v>
      </c>
      <c r="Q63" s="26">
        <f t="shared" si="8"/>
        <v>225000</v>
      </c>
      <c r="R63" s="26"/>
      <c r="S63" s="19">
        <f t="shared" si="9"/>
        <v>700000</v>
      </c>
      <c r="T63" s="27">
        <f t="shared" si="5"/>
        <v>0.73684210526315785</v>
      </c>
    </row>
  </sheetData>
  <sheetProtection algorithmName="SHA-512" hashValue="w1MuCTH9UDbgwOO2miX4vgQJUOYfXSEP88kRuzZ0siXCGELaj/+dVjg8YOarChfSVh+5Gfy+UPzGVhL7JssDpA==" saltValue="/6jJ7Cyy7Vk/nHcfpfBHuA==" spinCount="100000" sheet="1" formatCells="0" formatColumns="0" formatRows="0" insertColumns="0" insertRows="0"/>
  <protectedRanges>
    <protectedRange sqref="G3:G6 G20:G21 G8:G10" name="Range1"/>
  </protectedRanges>
  <mergeCells count="11">
    <mergeCell ref="F3:F4"/>
    <mergeCell ref="G3:G4"/>
    <mergeCell ref="F5:F6"/>
    <mergeCell ref="G5:G6"/>
    <mergeCell ref="V6:X6"/>
    <mergeCell ref="H3:H4"/>
    <mergeCell ref="F8:F10"/>
    <mergeCell ref="G8:G10"/>
    <mergeCell ref="H8:H10"/>
    <mergeCell ref="F20:F22"/>
    <mergeCell ref="G20:G2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B0B604F258642B086077F1A9E30D0" ma:contentTypeVersion="5" ma:contentTypeDescription="Create a new document." ma:contentTypeScope="" ma:versionID="4eb8a773d66669f9081e88eb15e7bca6">
  <xsd:schema xmlns:xsd="http://www.w3.org/2001/XMLSchema" xmlns:xs="http://www.w3.org/2001/XMLSchema" xmlns:p="http://schemas.microsoft.com/office/2006/metadata/properties" xmlns:ns3="c210be7a-aee5-4301-bc2f-db0677ec84e4" xmlns:ns4="084cf349-b029-4a71-8abb-e81e65ab677d" targetNamespace="http://schemas.microsoft.com/office/2006/metadata/properties" ma:root="true" ma:fieldsID="4193b2e824106960d3ff7cd76793b422" ns3:_="" ns4:_="">
    <xsd:import namespace="c210be7a-aee5-4301-bc2f-db0677ec84e4"/>
    <xsd:import namespace="084cf349-b029-4a71-8abb-e81e65ab677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0be7a-aee5-4301-bc2f-db0677ec8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cf349-b029-4a71-8abb-e81e65ab67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B40012-5C48-451A-8402-8A33DF9A7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10be7a-aee5-4301-bc2f-db0677ec84e4"/>
    <ds:schemaRef ds:uri="084cf349-b029-4a71-8abb-e81e65ab6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4B286-3B36-431C-B5DA-86B7FF65B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36D62-11E2-488B-AFFE-BC08AFCBD7CE}">
  <ds:schemaRefs>
    <ds:schemaRef ds:uri="084cf349-b029-4a71-8abb-e81e65ab677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210be7a-aee5-4301-bc2f-db0677ec84e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Reiknivél</vt:lpstr>
    </vt:vector>
  </TitlesOfParts>
  <Company>Althidusamband Islands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Henný Hinz</dc:creator>
  <cp:lastModifiedBy>USER</cp:lastModifiedBy>
  <dcterms:created xsi:type="dcterms:W3CDTF">2020-03-21T15:29:13Z</dcterms:created>
  <dcterms:modified xsi:type="dcterms:W3CDTF">2020-03-24T10:07:15Z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0x010100410B0B604F258642B086077F1A9E30D0</vt:lpwstr>
  </property>
</Properties>
</file>